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https://leanireland-my.sharepoint.com/personal/bernie_leanireland_ie/Documents/Documents/G. Training/SixSigma/4. Six Sigma Toolbox/7. DOE JMP/"/>
    </mc:Choice>
  </mc:AlternateContent>
  <xr:revisionPtr revIDLastSave="0" documentId="8_{119800D8-A271-4CF8-A104-D4686ACCD21A}" xr6:coauthVersionLast="47" xr6:coauthVersionMax="47" xr10:uidLastSave="{00000000-0000-0000-0000-000000000000}"/>
  <bookViews>
    <workbookView xWindow="-120" yWindow="-120" windowWidth="29040" windowHeight="15720" xr2:uid="{E2E386C1-739D-46DE-899D-B5609213B9C2}"/>
  </bookViews>
  <sheets>
    <sheet name="Cover page - start here" sheetId="10" r:id="rId1"/>
    <sheet name="2 &amp; 3 way effects" sheetId="11" r:id="rId2"/>
    <sheet name="Leverage plot" sheetId="2" r:id="rId3"/>
    <sheet name="Interaction plot" sheetId="6" r:id="rId4"/>
    <sheet name="Degrees of Freedom" sheetId="7" r:id="rId5"/>
    <sheet name="ANOVA - release angle" sheetId="3" r:id="rId6"/>
    <sheet name="Parameter estimates" sheetId="9" r:id="rId7"/>
    <sheet name="Bar chart" sheetId="8" r:id="rId8"/>
    <sheet name="Prediction equation" sheetId="5" r:id="rId9"/>
  </sheets>
  <definedNames>
    <definedName name="_xlnm.Print_Area" localSheetId="1">'2 &amp; 3 way effects'!$A$1:$T$19</definedName>
    <definedName name="_xlnm.Print_Area" localSheetId="5">'ANOVA - release angle'!$A$1:$O$29</definedName>
    <definedName name="_xlnm.Print_Area" localSheetId="7">'Bar chart'!$A$1:$T$18</definedName>
    <definedName name="_xlnm.Print_Area" localSheetId="0">'Cover page - start here'!$A$1:$P$26</definedName>
    <definedName name="_xlnm.Print_Area" localSheetId="4">'Degrees of Freedom'!$A$1:$L$34</definedName>
    <definedName name="_xlnm.Print_Area" localSheetId="3">'Interaction plot'!$A$1:$T$27</definedName>
    <definedName name="_xlnm.Print_Area" localSheetId="2">'Leverage plot'!$A$1:$S$27</definedName>
    <definedName name="_xlnm.Print_Area" localSheetId="6">'Parameter estimates'!$A$1:$S$21</definedName>
    <definedName name="_xlnm.Print_Area" localSheetId="8">'Prediction equation'!$A$1:$R$33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1" l="1"/>
  <c r="W4" i="11"/>
  <c r="X4" i="11" s="1"/>
  <c r="V4" i="11"/>
  <c r="I16" i="8"/>
  <c r="H16" i="8"/>
  <c r="G16" i="8"/>
  <c r="F16" i="8"/>
  <c r="E16" i="8"/>
  <c r="D16" i="8"/>
  <c r="I15" i="8"/>
  <c r="I17" i="8" s="1"/>
  <c r="I18" i="8" s="1"/>
  <c r="H15" i="8"/>
  <c r="H17" i="8" s="1"/>
  <c r="H18" i="8" s="1"/>
  <c r="G15" i="8"/>
  <c r="F15" i="8"/>
  <c r="E15" i="8"/>
  <c r="E17" i="8" s="1"/>
  <c r="E18" i="8" s="1"/>
  <c r="D15" i="8"/>
  <c r="D17" i="8" s="1"/>
  <c r="D18" i="8" s="1"/>
  <c r="J12" i="8"/>
  <c r="F17" i="8" l="1"/>
  <c r="F18" i="8" s="1"/>
  <c r="G17" i="8"/>
  <c r="G18" i="8" s="1"/>
  <c r="K38" i="2"/>
  <c r="K37" i="2"/>
  <c r="K36" i="2"/>
  <c r="K35" i="2"/>
  <c r="K34" i="2"/>
  <c r="K33" i="2"/>
  <c r="K32" i="2"/>
  <c r="N31" i="2" s="1"/>
  <c r="K31" i="2"/>
  <c r="O26" i="2"/>
  <c r="N32" i="2" l="1"/>
  <c r="K11" i="7"/>
  <c r="G12" i="7"/>
  <c r="C15" i="7"/>
  <c r="C17" i="7" s="1"/>
  <c r="L5" i="5"/>
  <c r="L6" i="5" s="1"/>
  <c r="L7" i="5" s="1"/>
  <c r="L8" i="5" s="1"/>
  <c r="L9" i="5" s="1"/>
  <c r="L10" i="5" s="1"/>
  <c r="L11" i="5" s="1"/>
  <c r="T11" i="11"/>
  <c r="T9" i="11"/>
  <c r="T8" i="11"/>
  <c r="T7" i="11"/>
  <c r="T6" i="11"/>
  <c r="T5" i="11"/>
  <c r="V7" i="11" s="1"/>
  <c r="T4" i="11"/>
  <c r="B5" i="11"/>
  <c r="B6" i="11" s="1"/>
  <c r="B7" i="11" s="1"/>
  <c r="B8" i="11" s="1"/>
  <c r="B9" i="11" s="1"/>
  <c r="B10" i="11" s="1"/>
  <c r="B11" i="11" s="1"/>
  <c r="W7" i="11" l="1"/>
  <c r="X7" i="11" s="1"/>
  <c r="I16" i="9"/>
  <c r="H16" i="9"/>
  <c r="G16" i="9"/>
  <c r="F16" i="9"/>
  <c r="E16" i="9"/>
  <c r="D16" i="9"/>
  <c r="I15" i="9"/>
  <c r="H15" i="9"/>
  <c r="G15" i="9"/>
  <c r="F15" i="9"/>
  <c r="E15" i="9"/>
  <c r="D15" i="9"/>
  <c r="J12" i="9"/>
  <c r="F17" i="9" l="1"/>
  <c r="F18" i="9" s="1"/>
  <c r="D17" i="9"/>
  <c r="D18" i="9" s="1"/>
  <c r="E17" i="9"/>
  <c r="E18" i="9" s="1"/>
  <c r="I17" i="9"/>
  <c r="I18" i="9" s="1"/>
  <c r="G17" i="9"/>
  <c r="G18" i="9" s="1"/>
  <c r="H17" i="9"/>
  <c r="H18" i="9" s="1"/>
  <c r="D22" i="5"/>
  <c r="I17" i="5"/>
  <c r="H17" i="5"/>
  <c r="G17" i="5"/>
  <c r="F17" i="5"/>
  <c r="E17" i="5"/>
  <c r="D17" i="5"/>
  <c r="I16" i="5"/>
  <c r="H16" i="5"/>
  <c r="G16" i="5"/>
  <c r="F16" i="5"/>
  <c r="E16" i="5"/>
  <c r="D16" i="5"/>
  <c r="J12" i="5"/>
  <c r="D28" i="5" s="1"/>
  <c r="E18" i="5" l="1"/>
  <c r="E19" i="5" s="1"/>
  <c r="F18" i="5"/>
  <c r="F19" i="5" s="1"/>
  <c r="I18" i="5"/>
  <c r="I19" i="5" s="1"/>
  <c r="G18" i="5"/>
  <c r="G19" i="5" s="1"/>
  <c r="L23" i="5" s="1"/>
  <c r="H18" i="5"/>
  <c r="H19" i="5" s="1"/>
  <c r="H10" i="6"/>
  <c r="H6" i="6"/>
  <c r="H9" i="6"/>
  <c r="H5" i="6"/>
  <c r="H8" i="6"/>
  <c r="L4" i="6" s="1"/>
  <c r="H4" i="6"/>
  <c r="L5" i="6" s="1"/>
  <c r="H7" i="6"/>
  <c r="H3" i="6"/>
  <c r="E20" i="3"/>
  <c r="F12" i="3"/>
  <c r="F4" i="3"/>
  <c r="L7" i="6" l="1"/>
  <c r="L28" i="5"/>
  <c r="L30" i="5"/>
  <c r="L6" i="6"/>
  <c r="P23" i="5"/>
  <c r="P30" i="5"/>
  <c r="P28" i="5"/>
  <c r="N23" i="5"/>
  <c r="N28" i="5"/>
  <c r="N30" i="5"/>
  <c r="D18" i="5"/>
  <c r="D19" i="5" s="1"/>
  <c r="D23" i="5"/>
  <c r="H15" i="3"/>
  <c r="I15" i="3" s="1"/>
  <c r="H13" i="3"/>
  <c r="I13" i="3" s="1"/>
  <c r="H11" i="3"/>
  <c r="I11" i="3" s="1"/>
  <c r="H14" i="3"/>
  <c r="I14" i="3" s="1"/>
  <c r="H12" i="3"/>
  <c r="I12" i="3" s="1"/>
  <c r="H16" i="3"/>
  <c r="I16" i="3" s="1"/>
  <c r="H17" i="3"/>
  <c r="I17" i="3" s="1"/>
  <c r="H18" i="3"/>
  <c r="I18" i="3" s="1"/>
  <c r="H19" i="3"/>
  <c r="I19" i="3" s="1"/>
  <c r="H4" i="3"/>
  <c r="I4" i="3" s="1"/>
  <c r="H5" i="3"/>
  <c r="I5" i="3" s="1"/>
  <c r="H6" i="3"/>
  <c r="I6" i="3" s="1"/>
  <c r="H7" i="3"/>
  <c r="I7" i="3" s="1"/>
  <c r="H8" i="3"/>
  <c r="I8" i="3" s="1"/>
  <c r="H9" i="3"/>
  <c r="I9" i="3" s="1"/>
  <c r="H10" i="3"/>
  <c r="I10" i="3" s="1"/>
  <c r="F23" i="5" l="1"/>
  <c r="F28" i="5"/>
  <c r="F30" i="5"/>
  <c r="I20" i="3"/>
  <c r="G10" i="2"/>
  <c r="G9" i="2"/>
  <c r="G8" i="2"/>
  <c r="G7" i="2"/>
  <c r="G6" i="2"/>
  <c r="G5" i="2"/>
  <c r="G4" i="2"/>
  <c r="G3" i="2"/>
  <c r="I24" i="3" l="1"/>
  <c r="I28" i="3" s="1"/>
  <c r="J23" i="5"/>
  <c r="J28" i="5"/>
  <c r="H23" i="5"/>
  <c r="H28" i="5"/>
  <c r="H30" i="5"/>
  <c r="D32" i="5" s="1"/>
  <c r="L5" i="2"/>
  <c r="L4" i="2"/>
  <c r="M5" i="2"/>
  <c r="M4" i="2"/>
  <c r="K5" i="2"/>
  <c r="K4" i="2"/>
</calcChain>
</file>

<file path=xl/sharedStrings.xml><?xml version="1.0" encoding="utf-8"?>
<sst xmlns="http://schemas.openxmlformats.org/spreadsheetml/2006/main" count="610" uniqueCount="194">
  <si>
    <t>Release angle</t>
  </si>
  <si>
    <t>Cup elevation</t>
  </si>
  <si>
    <t>Replicates</t>
  </si>
  <si>
    <t>-</t>
  </si>
  <si>
    <t>+</t>
  </si>
  <si>
    <t>Avg</t>
  </si>
  <si>
    <t>DF</t>
  </si>
  <si>
    <t>ANOVA Calculation for Release angle</t>
  </si>
  <si>
    <t>Sum of Squares</t>
  </si>
  <si>
    <t>Factor</t>
  </si>
  <si>
    <t>Level</t>
  </si>
  <si>
    <t>Distance cm</t>
  </si>
  <si>
    <t>Means</t>
  </si>
  <si>
    <t>x - x bar</t>
  </si>
  <si>
    <t>squared</t>
  </si>
  <si>
    <t>Grand mean</t>
  </si>
  <si>
    <t>x bar</t>
  </si>
  <si>
    <t>Diff</t>
  </si>
  <si>
    <t>Diff/2</t>
  </si>
  <si>
    <t>Main effects calculation</t>
  </si>
  <si>
    <t>=</t>
  </si>
  <si>
    <t>INTERACTION PLOT CALCULATION</t>
  </si>
  <si>
    <t>Pin elevation</t>
  </si>
  <si>
    <t>A</t>
  </si>
  <si>
    <t>B</t>
  </si>
  <si>
    <t>AB</t>
  </si>
  <si>
    <t>AC</t>
  </si>
  <si>
    <t>BC</t>
  </si>
  <si>
    <t>ABC</t>
  </si>
  <si>
    <t>Low order interactions</t>
  </si>
  <si>
    <t>C</t>
  </si>
  <si>
    <t>(A)  +</t>
  </si>
  <si>
    <t>(B)  +</t>
  </si>
  <si>
    <t>(AB)  +</t>
  </si>
  <si>
    <t>(AC)  +</t>
  </si>
  <si>
    <t xml:space="preserve"> (C)  +</t>
  </si>
  <si>
    <t>(-)  +</t>
  </si>
  <si>
    <t>(+)  +</t>
  </si>
  <si>
    <t>(-)(-)  +</t>
  </si>
  <si>
    <t>(-)(+)  +</t>
  </si>
  <si>
    <t>Release angle
A</t>
  </si>
  <si>
    <t>Cup elevation
B</t>
  </si>
  <si>
    <t>Pin elevation
C</t>
  </si>
  <si>
    <t>Release angle*Cup elevation</t>
  </si>
  <si>
    <t>DEGREES OF FREEDOM</t>
  </si>
  <si>
    <t>n - 1</t>
  </si>
  <si>
    <t>2 - 1</t>
  </si>
  <si>
    <t>2-way interactions</t>
  </si>
  <si>
    <t>Where n = sample size, or number of data points or levels</t>
  </si>
  <si>
    <t>Runs</t>
  </si>
  <si>
    <t>Grand mean uses</t>
  </si>
  <si>
    <t>Main effects</t>
  </si>
  <si>
    <t>INTERACTION PLOT</t>
  </si>
  <si>
    <t xml:space="preserve">Purpose of the DOE: </t>
  </si>
  <si>
    <t>Machine</t>
  </si>
  <si>
    <t>Online catapult simulator https://sigmazone.com/catapult/</t>
  </si>
  <si>
    <t>Response</t>
  </si>
  <si>
    <t>Title</t>
  </si>
  <si>
    <t xml:space="preserve">DOE full factorial experiment, linear response </t>
  </si>
  <si>
    <r>
      <rPr>
        <b/>
        <sz val="11"/>
        <color theme="1"/>
        <rFont val="Calibri"/>
        <family val="2"/>
        <scheme val="minor"/>
      </rPr>
      <t>Note:</t>
    </r>
    <r>
      <rPr>
        <sz val="11"/>
        <color theme="1"/>
        <rFont val="Calibri"/>
        <family val="2"/>
        <scheme val="minor"/>
      </rPr>
      <t xml:space="preserve"> in the following tabs, the selection of factors was influenced by the requirement to have a linear response. </t>
    </r>
  </si>
  <si>
    <t>COMPLETE DESIGN ARRAY</t>
  </si>
  <si>
    <t>3-way interaction</t>
  </si>
  <si>
    <t>Factors</t>
  </si>
  <si>
    <t>2-way interactions are derived by multiplying the signs of the two factors in question e.g. a minus multiplied by a minus, give a plus</t>
  </si>
  <si>
    <t>Sum</t>
  </si>
  <si>
    <t>Notes</t>
  </si>
  <si>
    <t>3-way interactions are derived by multiplying the signs of the three factors in question e.g. a minus multiplied by a minus, multiplied by a minus, give a minus</t>
  </si>
  <si>
    <t>Result replicates</t>
  </si>
  <si>
    <t>Catapult DOE Factors</t>
  </si>
  <si>
    <t xml:space="preserve"> In the interest of a balanced analysis, the centre point result is omitted from  the calculations for main effects</t>
  </si>
  <si>
    <t>Note:</t>
  </si>
  <si>
    <t>Notes:</t>
  </si>
  <si>
    <t>Interactions are not taken into account in this graph, we are interested in main effects only</t>
  </si>
  <si>
    <t>Effect</t>
  </si>
  <si>
    <t>0.5 Diff</t>
  </si>
  <si>
    <t xml:space="preserve">Add the average 4 high values for each factor and divide by 4 </t>
  </si>
  <si>
    <t>Add the average 4 low values for each factor and divide by 5</t>
  </si>
  <si>
    <t xml:space="preserve">Add the average 4 high values for each factor on the X axis and divide by 4 </t>
  </si>
  <si>
    <t xml:space="preserve">Add the average 4 low values for each factor on the X axis and divide by 4 </t>
  </si>
  <si>
    <t>The above calculations provide high and low points on the X axis</t>
  </si>
  <si>
    <t>Calculate the values for  the second factor as follows:</t>
  </si>
  <si>
    <t>Plot the line (blue solid)</t>
  </si>
  <si>
    <t>Average when first factor low and second factor low</t>
  </si>
  <si>
    <t>Average when first factor low and second factor high</t>
  </si>
  <si>
    <t>Average when first factor high and second factor low</t>
  </si>
  <si>
    <t>Average when first factor high and second factor high</t>
  </si>
  <si>
    <t>Plot the line (green dashed)</t>
  </si>
  <si>
    <t>Calculations</t>
  </si>
  <si>
    <t>Low</t>
  </si>
  <si>
    <t>High</t>
  </si>
  <si>
    <t>Refer to the design array in the previous tab. The effect of the 3 way interaction is small, only 2.8 cm,</t>
  </si>
  <si>
    <t>For interest's sake you can look at the effect of the ABC 3-way interaction</t>
  </si>
  <si>
    <t xml:space="preserve">relative to total difference of 97 cm observed for cup elevation above. </t>
  </si>
  <si>
    <t>The total DF is determined by the number of observations in your sample. </t>
  </si>
  <si>
    <t xml:space="preserve">Where n = number of terms in the model and x = DF lost </t>
  </si>
  <si>
    <t>Terms</t>
  </si>
  <si>
    <t>Centre point (curvature)</t>
  </si>
  <si>
    <t>Error</t>
  </si>
  <si>
    <t>= n</t>
  </si>
  <si>
    <t xml:space="preserve">DF Model = </t>
  </si>
  <si>
    <t>n = 2   i.e. 2 levels, low and high</t>
  </si>
  <si>
    <t>The DOE analysis uses the experiment data to estimate the values of unknown population parameters. The total DF is determined by the number of observations in your sample. The DF for a term show how much information that term uses. Increasing your sample size provides more information about the population, which increases the total DF. Increasing the number of terms in your model uses more information, which decreases the DF available to estimate the variability of the parameter estimates.</t>
  </si>
  <si>
    <t>PREDICTION EQUATION (EMPIRICAL MODEL) FOR CODED UNITS</t>
  </si>
  <si>
    <t>Alternative notation for empirical model</t>
  </si>
  <si>
    <t>Co eff</t>
  </si>
  <si>
    <t>Let's test with an example: Predicted distance  at 150 Release angle (-), 220 cup elevation (-) and 190 Pin elevation (+) is</t>
  </si>
  <si>
    <t>The sum in each column of plusses and minuses = zero, giving a balanced orthogonal array</t>
  </si>
  <si>
    <t>The centre point lies ideally in the middle of the main effects line. In this case it indicates that there may be some small degree of curvature</t>
  </si>
  <si>
    <t>Half the difference between the results at the low setting, and the results at the high setting, for each factor &amp; all interactions</t>
  </si>
  <si>
    <t>Result</t>
  </si>
  <si>
    <t>3 Factors</t>
  </si>
  <si>
    <t>2 Levels</t>
  </si>
  <si>
    <t>= 16 runs</t>
  </si>
  <si>
    <t>= 18 runs</t>
  </si>
  <si>
    <r>
      <t>2</t>
    </r>
    <r>
      <rPr>
        <vertAlign val="superscript"/>
        <sz val="11"/>
        <color rgb="FF000000"/>
        <rFont val="Calibri"/>
        <family val="2"/>
        <scheme val="minor"/>
      </rPr>
      <t>3</t>
    </r>
    <r>
      <rPr>
        <sz val="11"/>
        <color rgb="FF000000"/>
        <rFont val="Calibri"/>
        <family val="2"/>
        <scheme val="minor"/>
      </rPr>
      <t xml:space="preserve"> = 8 runs</t>
    </r>
  </si>
  <si>
    <t>Pattern</t>
  </si>
  <si>
    <t>Distance</t>
  </si>
  <si>
    <t>−−−</t>
  </si>
  <si>
    <t>−−+</t>
  </si>
  <si>
    <t>−+−</t>
  </si>
  <si>
    <t>−++</t>
  </si>
  <si>
    <t>+−−</t>
  </si>
  <si>
    <t>+−+</t>
  </si>
  <si>
    <t>++−</t>
  </si>
  <si>
    <t>+++</t>
  </si>
  <si>
    <t>Experimental array with results</t>
  </si>
  <si>
    <t>Firing angle</t>
  </si>
  <si>
    <t>Bungee position</t>
  </si>
  <si>
    <t>Fixed factors</t>
  </si>
  <si>
    <t xml:space="preserve">+ 1 Centre point per replicate </t>
  </si>
  <si>
    <t>Effect in cm</t>
  </si>
  <si>
    <t>= n-1</t>
  </si>
  <si>
    <t>DF COUNT FOR MODEL</t>
  </si>
  <si>
    <t>Note</t>
  </si>
  <si>
    <t xml:space="preserve">DF COUNT FOR ERROR </t>
  </si>
  <si>
    <t>The factors below are excluded from the DF calculations for the Error</t>
  </si>
  <si>
    <t>The factors below are excluded from the DF calculations for the Model</t>
  </si>
  <si>
    <t>ABC 3-way interactions</t>
  </si>
  <si>
    <t>DF COUNT FOR TOTAL</t>
  </si>
  <si>
    <t>18 - 1</t>
  </si>
  <si>
    <t xml:space="preserve">DF Error = </t>
  </si>
  <si>
    <t xml:space="preserve">DF Total = </t>
  </si>
  <si>
    <t>When running a full factorial experiment, then with 3 factors at two levels, the full factorial experiment requires 8 runs (2^3). With 2 replicates, there are 16 runs (8*2). Adding 2 centrepoints makes 18 runs in total. Now, analysing the full factorial experiments requires 1 df for the grand average, 3 degrees of freedom for the main effects (F1, F2, F3), and 3 degrees of freedom for the 2nd order interactions (F1xF2, F2xF3, F1xF3). This uses up 7 degrees of freedom, leaving 7 degrees of freedom for the error term.</t>
  </si>
  <si>
    <t>Count</t>
  </si>
  <si>
    <t>DF COUNT FOR FACTORS</t>
  </si>
  <si>
    <t xml:space="preserve">Release angle DF = </t>
  </si>
  <si>
    <t xml:space="preserve">Pin elevation DF = </t>
  </si>
  <si>
    <t xml:space="preserve">Cup elevation DF = </t>
  </si>
  <si>
    <t xml:space="preserve">2-way interactions DF = </t>
  </si>
  <si>
    <t xml:space="preserve">3-way interactions DF = </t>
  </si>
  <si>
    <t>See 'Degrees of Freedom' tab for DF factors</t>
  </si>
  <si>
    <t>MS</t>
  </si>
  <si>
    <t>MS Error</t>
  </si>
  <si>
    <t>F Ratio</t>
  </si>
  <si>
    <t>SS</t>
  </si>
  <si>
    <t>Divide SS by DF</t>
  </si>
  <si>
    <t>Divide MS by  MS error</t>
  </si>
  <si>
    <t>SS Release Angle</t>
  </si>
  <si>
    <t>AB low cm</t>
  </si>
  <si>
    <t>AB high cm</t>
  </si>
  <si>
    <t xml:space="preserve">(BC) </t>
  </si>
  <si>
    <t xml:space="preserve">(-)(+) </t>
  </si>
  <si>
    <t>The centre point, three way ABC interaction and error term calculations are omitted from the above model</t>
  </si>
  <si>
    <t>+ 290</t>
  </si>
  <si>
    <t>+ 180</t>
  </si>
  <si>
    <t>- 150</t>
  </si>
  <si>
    <t>- 220</t>
  </si>
  <si>
    <t>Interaction Lines cm</t>
  </si>
  <si>
    <t>Avg. Distance cm</t>
  </si>
  <si>
    <t>LEVERAGE (MAIN EFFECTS) PLOT</t>
  </si>
  <si>
    <t>cm</t>
  </si>
  <si>
    <t xml:space="preserve">i.e. te 3-way interaction has little impact on the distance the ball travel </t>
  </si>
  <si>
    <t>Estimate</t>
  </si>
  <si>
    <t>Intercept</t>
  </si>
  <si>
    <t xml:space="preserve">Estimates </t>
  </si>
  <si>
    <t>t Ratio</t>
  </si>
  <si>
    <t>Estimate / Standard Error</t>
  </si>
  <si>
    <t xml:space="preserve">PARAMETER ESTIMATES </t>
  </si>
  <si>
    <t>DOE objective: To enable the DOE team to identify factors that will enable them, using the online catapult, to throw the ball 290cm +/- 10 cm, with confidence</t>
  </si>
  <si>
    <t>Cup Elevation</t>
  </si>
  <si>
    <t>DOE Model: full factorial</t>
  </si>
  <si>
    <t>+  1 Replicate (i.e. 1 original + 1 copy)</t>
  </si>
  <si>
    <t>Cup Elev
B Low</t>
  </si>
  <si>
    <t>Cup Elev
B High</t>
  </si>
  <si>
    <t>(+)(+) =</t>
  </si>
  <si>
    <t>(+)</t>
  </si>
  <si>
    <t>(-)(-) =</t>
  </si>
  <si>
    <t>(+)(-) =</t>
  </si>
  <si>
    <t>(-)</t>
  </si>
  <si>
    <t>(-)(+)=</t>
  </si>
  <si>
    <t>The difference of 1 cm from the prediction profiler (right) is due to rounding errors</t>
  </si>
  <si>
    <t>BAR CHART</t>
  </si>
  <si>
    <t>A MUG'S GUIDE TO INTERPRETING FULL FACTORIAL LINEAR DOE MODELS, STATISTICS &amp; GRAPHS</t>
  </si>
  <si>
    <r>
      <rPr>
        <b/>
        <sz val="11"/>
        <rFont val="Calibri"/>
        <family val="2"/>
        <scheme val="minor"/>
      </rPr>
      <t xml:space="preserve">Note: </t>
    </r>
    <r>
      <rPr>
        <sz val="11"/>
        <rFont val="Calibri"/>
        <family val="2"/>
        <scheme val="minor"/>
      </rPr>
      <t>For ease of design review and analysis of results, the run order above is not randomised. In a true DOE experiment, the run order should be randomised whenever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</si>
</sst>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0.0"/>
    <numFmt numFmtId="167" formatCode="0.00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color rgb="FF00B050"/>
      <name val="Calibri"/>
      <family val="2"/>
      <scheme val="minor"/>
    </font>
    <font>
      <b/>
      <sz val="16"/>
      <color theme="1"/>
      <name val="Calibri"/>
      <family val="2"/>
      <scheme val="minor"/>
    </font>
    <font>
      <b/>
      <sz val="14"/>
      <color theme="1"/>
      <name val="Calibri"/>
      <family val="2"/>
      <scheme val="minor"/>
    </font>
    <font>
      <sz val="11"/>
      <color theme="1"/>
      <name val="Calibri"/>
      <family val="2"/>
    </font>
    <font>
      <sz val="14"/>
      <color theme="1"/>
      <name val="Calibri"/>
      <family val="2"/>
      <scheme val="minor"/>
    </font>
    <font>
      <sz val="10"/>
      <color theme="1"/>
      <name val="Segoe UI"/>
      <family val="2"/>
    </font>
    <font>
      <b/>
      <sz val="11"/>
      <name val="Calibri"/>
      <family val="2"/>
      <scheme val="minor"/>
    </font>
    <font>
      <sz val="11"/>
      <name val="Calibri"/>
      <family val="2"/>
      <scheme val="minor"/>
    </font>
    <font>
      <b/>
      <sz val="16"/>
      <name val="Calibri"/>
      <family val="2"/>
      <scheme val="minor"/>
    </font>
    <font>
      <sz val="16"/>
      <color theme="1"/>
      <name val="Calibri"/>
      <family val="2"/>
      <scheme val="minor"/>
    </font>
    <font>
      <sz val="16"/>
      <name val="Calibri"/>
      <family val="2"/>
      <scheme val="minor"/>
    </font>
    <font>
      <b/>
      <sz val="11"/>
      <color rgb="FFFF0000"/>
      <name val="Calibri"/>
      <family val="2"/>
      <scheme val="minor"/>
    </font>
    <font>
      <sz val="11"/>
      <color theme="4"/>
      <name val="Calibri"/>
      <family val="2"/>
      <scheme val="minor"/>
    </font>
    <font>
      <sz val="11"/>
      <color rgb="FF333333"/>
      <name val="Calibri"/>
      <family val="2"/>
      <scheme val="minor"/>
    </font>
    <font>
      <b/>
      <sz val="11"/>
      <color rgb="FF7030A0"/>
      <name val="Calibri"/>
      <family val="2"/>
      <scheme val="minor"/>
    </font>
    <font>
      <b/>
      <sz val="10"/>
      <color theme="1"/>
      <name val="Segoe UI"/>
      <family val="2"/>
    </font>
    <font>
      <b/>
      <sz val="10"/>
      <color rgb="FFFF0000"/>
      <name val="Segoe UI"/>
      <family val="2"/>
    </font>
    <font>
      <b/>
      <sz val="10"/>
      <color rgb="FF00B050"/>
      <name val="Segoe UI"/>
      <family val="2"/>
    </font>
    <font>
      <b/>
      <sz val="10"/>
      <color theme="4"/>
      <name val="Segoe UI"/>
      <family val="2"/>
    </font>
    <font>
      <b/>
      <sz val="10"/>
      <color rgb="FF7030A0"/>
      <name val="Segoe UI"/>
      <family val="2"/>
    </font>
    <font>
      <b/>
      <sz val="12"/>
      <color theme="4"/>
      <name val="Segoe UI"/>
      <family val="2"/>
    </font>
    <font>
      <sz val="8"/>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b/>
      <sz val="12"/>
      <color theme="1"/>
      <name val="Calibri"/>
      <family val="2"/>
      <scheme val="minor"/>
    </font>
    <font>
      <b/>
      <sz val="11"/>
      <color rgb="FF0070C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EBFF"/>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01">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1" xfId="0" applyFont="1" applyBorder="1" applyAlignment="1">
      <alignment horizontal="center" vertical="center" wrapText="1"/>
    </xf>
    <xf numFmtId="0" fontId="0" fillId="0" borderId="0" xfId="0" quotePrefix="1"/>
    <xf numFmtId="0" fontId="0" fillId="0" borderId="0" xfId="0" quotePrefix="1" applyAlignment="1">
      <alignment horizontal="center"/>
    </xf>
    <xf numFmtId="0" fontId="0" fillId="0" borderId="0" xfId="0" quotePrefix="1" applyAlignment="1">
      <alignment horizontal="center" vertical="center"/>
    </xf>
    <xf numFmtId="0" fontId="0" fillId="2" borderId="1" xfId="0" quotePrefix="1" applyFill="1" applyBorder="1" applyAlignment="1">
      <alignment horizontal="center" vertical="center"/>
    </xf>
    <xf numFmtId="0" fontId="0" fillId="3" borderId="1" xfId="0" quotePrefix="1" applyFill="1" applyBorder="1" applyAlignment="1">
      <alignment horizontal="center" vertical="center"/>
    </xf>
    <xf numFmtId="1" fontId="0" fillId="0" borderId="0" xfId="0" applyNumberFormat="1"/>
    <xf numFmtId="0" fontId="2" fillId="0" borderId="0" xfId="0" applyFont="1" applyAlignment="1">
      <alignment vertical="center" wrapText="1"/>
    </xf>
    <xf numFmtId="0" fontId="1" fillId="2" borderId="1" xfId="0" applyFont="1" applyFill="1" applyBorder="1"/>
    <xf numFmtId="0" fontId="1" fillId="3" borderId="1" xfId="0" applyFont="1" applyFill="1" applyBorder="1"/>
    <xf numFmtId="0" fontId="3" fillId="0" borderId="0" xfId="0" applyFont="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2" fillId="0" borderId="0" xfId="0" applyFont="1" applyAlignment="1">
      <alignment horizontal="right"/>
    </xf>
    <xf numFmtId="0" fontId="0" fillId="0" borderId="0" xfId="0" quotePrefix="1" applyAlignment="1">
      <alignment horizontal="left"/>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left"/>
    </xf>
    <xf numFmtId="0" fontId="0" fillId="0" borderId="0" xfId="0" quotePrefix="1" applyAlignment="1">
      <alignment horizontal="right"/>
    </xf>
    <xf numFmtId="1" fontId="0" fillId="0" borderId="0" xfId="0" applyNumberFormat="1" applyAlignment="1">
      <alignment horizontal="center"/>
    </xf>
    <xf numFmtId="0" fontId="0" fillId="0" borderId="0" xfId="0" applyAlignment="1">
      <alignment horizontal="center" vertical="center"/>
    </xf>
    <xf numFmtId="0" fontId="7" fillId="3" borderId="1" xfId="0" quotePrefix="1" applyFont="1" applyFill="1" applyBorder="1" applyAlignment="1">
      <alignment horizontal="center"/>
    </xf>
    <xf numFmtId="0" fontId="7" fillId="2" borderId="1" xfId="0" quotePrefix="1" applyFont="1" applyFill="1" applyBorder="1" applyAlignment="1">
      <alignment horizontal="center"/>
    </xf>
    <xf numFmtId="1" fontId="0" fillId="2" borderId="1" xfId="0" applyNumberFormat="1" applyFill="1" applyBorder="1" applyAlignment="1">
      <alignment horizontal="center"/>
    </xf>
    <xf numFmtId="1" fontId="0" fillId="3" borderId="1" xfId="0" applyNumberFormat="1" applyFill="1" applyBorder="1" applyAlignment="1">
      <alignment horizontal="center"/>
    </xf>
    <xf numFmtId="0" fontId="0" fillId="3" borderId="1" xfId="0" applyFill="1" applyBorder="1" applyAlignment="1">
      <alignment horizontal="center"/>
    </xf>
    <xf numFmtId="0" fontId="0" fillId="0" borderId="0" xfId="0" quotePrefix="1" applyAlignment="1">
      <alignment horizontal="left" vertical="center"/>
    </xf>
    <xf numFmtId="1" fontId="0" fillId="0" borderId="0" xfId="0" quotePrefix="1" applyNumberFormat="1" applyAlignment="1">
      <alignment horizontal="left" vertical="center"/>
    </xf>
    <xf numFmtId="1" fontId="1" fillId="0" borderId="0" xfId="0" applyNumberFormat="1" applyFont="1" applyAlignment="1">
      <alignment horizontal="center"/>
    </xf>
    <xf numFmtId="0" fontId="1" fillId="0" borderId="0" xfId="0" applyFont="1" applyAlignment="1">
      <alignment horizontal="center"/>
    </xf>
    <xf numFmtId="0" fontId="1" fillId="0" borderId="0" xfId="0" quotePrefix="1" applyFont="1" applyAlignment="1">
      <alignment horizontal="center"/>
    </xf>
    <xf numFmtId="0" fontId="1" fillId="0" borderId="0" xfId="0" quotePrefix="1" applyFont="1" applyAlignment="1">
      <alignment horizontal="left"/>
    </xf>
    <xf numFmtId="0" fontId="8" fillId="0" borderId="0" xfId="0" applyFont="1" applyAlignment="1">
      <alignment horizontal="center"/>
    </xf>
    <xf numFmtId="0" fontId="0" fillId="0" borderId="0" xfId="0" applyAlignment="1">
      <alignment horizontal="left"/>
    </xf>
    <xf numFmtId="0" fontId="2" fillId="0" borderId="0" xfId="0" applyFont="1" applyAlignment="1">
      <alignment horizontal="center"/>
    </xf>
    <xf numFmtId="0" fontId="0" fillId="0" borderId="0" xfId="0" applyAlignment="1">
      <alignment horizontal="right"/>
    </xf>
    <xf numFmtId="0" fontId="0" fillId="0" borderId="0" xfId="0" applyAlignment="1">
      <alignment horizontal="right" vertical="center"/>
    </xf>
    <xf numFmtId="0" fontId="0" fillId="0" borderId="0" xfId="0" applyAlignment="1">
      <alignment horizontal="left" vertical="center" wrapText="1" indent="1"/>
    </xf>
    <xf numFmtId="0" fontId="0" fillId="0" borderId="1" xfId="0" quotePrefix="1" applyBorder="1" applyAlignment="1">
      <alignment horizontal="center"/>
    </xf>
    <xf numFmtId="0" fontId="0" fillId="0" borderId="0" xfId="0" applyAlignment="1">
      <alignment horizontal="left" vertical="top" wrapText="1" indent="1"/>
    </xf>
    <xf numFmtId="0" fontId="2" fillId="6" borderId="1" xfId="0" applyFont="1" applyFill="1" applyBorder="1" applyAlignment="1">
      <alignment horizontal="center" vertical="center" wrapText="1"/>
    </xf>
    <xf numFmtId="1" fontId="0" fillId="6" borderId="1" xfId="0" applyNumberFormat="1" applyFill="1" applyBorder="1"/>
    <xf numFmtId="0" fontId="12" fillId="0" borderId="0" xfId="0" applyFont="1"/>
    <xf numFmtId="0" fontId="2" fillId="0" borderId="0" xfId="0" applyFont="1" applyAlignment="1">
      <alignment vertical="center"/>
    </xf>
    <xf numFmtId="0" fontId="0" fillId="0" borderId="0" xfId="0" applyAlignment="1">
      <alignment vertical="center"/>
    </xf>
    <xf numFmtId="0" fontId="13" fillId="0" borderId="1" xfId="0" applyFont="1" applyBorder="1" applyAlignment="1">
      <alignment horizontal="center"/>
    </xf>
    <xf numFmtId="0" fontId="14" fillId="0" borderId="2" xfId="0" applyFont="1" applyBorder="1" applyAlignment="1">
      <alignment horizontal="center"/>
    </xf>
    <xf numFmtId="0" fontId="14" fillId="0" borderId="1" xfId="0" applyFont="1" applyBorder="1" applyAlignment="1">
      <alignment horizontal="center"/>
    </xf>
    <xf numFmtId="0" fontId="14" fillId="0" borderId="2" xfId="0" quotePrefix="1" applyFont="1" applyBorder="1" applyAlignment="1">
      <alignment horizontal="center"/>
    </xf>
    <xf numFmtId="0" fontId="14" fillId="0" borderId="1" xfId="0" quotePrefix="1" applyFont="1"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1" fontId="0" fillId="6" borderId="1" xfId="0" applyNumberFormat="1" applyFill="1" applyBorder="1" applyAlignment="1">
      <alignment horizontal="center"/>
    </xf>
    <xf numFmtId="0" fontId="11" fillId="0" borderId="1" xfId="0" applyFont="1" applyBorder="1" applyAlignment="1">
      <alignment horizontal="center" vertical="center"/>
    </xf>
    <xf numFmtId="0" fontId="9" fillId="3" borderId="1" xfId="0" quotePrefix="1" applyFont="1" applyFill="1" applyBorder="1" applyAlignment="1">
      <alignment horizontal="center"/>
    </xf>
    <xf numFmtId="0" fontId="9" fillId="2" borderId="1" xfId="0" quotePrefix="1" applyFont="1" applyFill="1" applyBorder="1" applyAlignment="1">
      <alignment horizontal="center"/>
    </xf>
    <xf numFmtId="0" fontId="2" fillId="0" borderId="3" xfId="0" applyFont="1" applyBorder="1" applyAlignment="1">
      <alignment horizontal="center" vertical="center"/>
    </xf>
    <xf numFmtId="0" fontId="16" fillId="0" borderId="0" xfId="0" applyFont="1"/>
    <xf numFmtId="0" fontId="5" fillId="0" borderId="0" xfId="0" applyFont="1"/>
    <xf numFmtId="166" fontId="0" fillId="0" borderId="1" xfId="0" applyNumberFormat="1" applyBorder="1" applyAlignment="1">
      <alignment horizontal="center"/>
    </xf>
    <xf numFmtId="166" fontId="0" fillId="0" borderId="3" xfId="0" applyNumberFormat="1" applyBorder="1" applyAlignment="1">
      <alignment horizontal="center"/>
    </xf>
    <xf numFmtId="0" fontId="0" fillId="0" borderId="0" xfId="0" applyAlignment="1">
      <alignment horizontal="left" vertical="top" wrapText="1"/>
    </xf>
    <xf numFmtId="0" fontId="17" fillId="0" borderId="0" xfId="0" applyFont="1"/>
    <xf numFmtId="0" fontId="5" fillId="0" borderId="1" xfId="0" applyFont="1" applyBorder="1" applyAlignment="1">
      <alignment horizontal="right"/>
    </xf>
    <xf numFmtId="0" fontId="2" fillId="0" borderId="0" xfId="0" applyFont="1" applyAlignment="1">
      <alignment horizontal="center" vertical="center" wrapText="1"/>
    </xf>
    <xf numFmtId="0" fontId="18" fillId="0" borderId="0" xfId="0" applyFont="1" applyAlignment="1">
      <alignment horizontal="left" vertical="top" wrapText="1"/>
    </xf>
    <xf numFmtId="0" fontId="0" fillId="0" borderId="0" xfId="0" applyAlignment="1">
      <alignment vertical="top"/>
    </xf>
    <xf numFmtId="0" fontId="0" fillId="0" borderId="0" xfId="0" applyAlignment="1">
      <alignment horizontal="left" indent="1"/>
    </xf>
    <xf numFmtId="0" fontId="2" fillId="0" borderId="0" xfId="0" quotePrefix="1" applyFont="1" applyAlignment="1">
      <alignment horizontal="right"/>
    </xf>
    <xf numFmtId="0" fontId="10" fillId="8" borderId="0" xfId="0" applyFont="1" applyFill="1"/>
    <xf numFmtId="2" fontId="10" fillId="8" borderId="0" xfId="0" applyNumberFormat="1" applyFont="1" applyFill="1"/>
    <xf numFmtId="167" fontId="10" fillId="8" borderId="0" xfId="0" applyNumberFormat="1" applyFont="1" applyFill="1"/>
    <xf numFmtId="0" fontId="25" fillId="0" borderId="0" xfId="0" applyFont="1" applyAlignment="1">
      <alignment horizontal="left" indent="1"/>
    </xf>
    <xf numFmtId="1" fontId="2" fillId="6" borderId="1" xfId="0" applyNumberFormat="1" applyFont="1" applyFill="1" applyBorder="1"/>
    <xf numFmtId="0" fontId="16" fillId="0" borderId="0" xfId="0" applyFont="1" applyAlignment="1">
      <alignment horizontal="left" indent="1"/>
    </xf>
    <xf numFmtId="165" fontId="0" fillId="0" borderId="0" xfId="0" quotePrefix="1" applyNumberFormat="1" applyAlignment="1">
      <alignment horizontal="center"/>
    </xf>
    <xf numFmtId="0" fontId="0" fillId="0" borderId="1" xfId="0" applyBorder="1" applyAlignment="1">
      <alignment horizontal="center" vertical="center"/>
    </xf>
    <xf numFmtId="166" fontId="0" fillId="0" borderId="1" xfId="0" applyNumberFormat="1" applyBorder="1" applyAlignment="1">
      <alignment horizontal="center" vertical="center"/>
    </xf>
    <xf numFmtId="0" fontId="0" fillId="0" borderId="0" xfId="0" applyAlignment="1">
      <alignment horizontal="right" indent="1"/>
    </xf>
    <xf numFmtId="0" fontId="3" fillId="0" borderId="0" xfId="0" applyFont="1" applyAlignment="1">
      <alignment horizontal="left" vertical="center" wrapText="1" indent="1"/>
    </xf>
    <xf numFmtId="0" fontId="14" fillId="0" borderId="5" xfId="0" quotePrefix="1" applyFont="1" applyBorder="1" applyAlignment="1">
      <alignment horizontal="center"/>
    </xf>
    <xf numFmtId="0" fontId="14" fillId="0" borderId="6" xfId="0" quotePrefix="1" applyFont="1" applyBorder="1" applyAlignment="1">
      <alignment horizontal="center"/>
    </xf>
    <xf numFmtId="0" fontId="14" fillId="0" borderId="7" xfId="0" quotePrefix="1"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8" xfId="0" quotePrefix="1" applyFont="1" applyBorder="1" applyAlignment="1">
      <alignment horizontal="center"/>
    </xf>
    <xf numFmtId="0" fontId="14" fillId="0" borderId="9" xfId="0" quotePrefix="1" applyFont="1" applyBorder="1" applyAlignment="1">
      <alignment horizontal="center"/>
    </xf>
    <xf numFmtId="0" fontId="14" fillId="0" borderId="10" xfId="0" quotePrefix="1" applyFont="1" applyBorder="1" applyAlignment="1">
      <alignment horizontal="center"/>
    </xf>
    <xf numFmtId="0" fontId="14" fillId="0" borderId="11" xfId="0" quotePrefix="1" applyFont="1" applyBorder="1" applyAlignment="1">
      <alignment horizontal="center"/>
    </xf>
    <xf numFmtId="0" fontId="14" fillId="0" borderId="12" xfId="0" quotePrefix="1" applyFont="1" applyBorder="1" applyAlignment="1">
      <alignment horizontal="center"/>
    </xf>
    <xf numFmtId="0" fontId="3" fillId="0" borderId="0" xfId="0" applyFont="1" applyAlignment="1">
      <alignment horizontal="left" vertical="top" wrapText="1"/>
    </xf>
    <xf numFmtId="0" fontId="2"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readingOrder="1"/>
    </xf>
    <xf numFmtId="0" fontId="0" fillId="9" borderId="0" xfId="0" applyFill="1"/>
    <xf numFmtId="0" fontId="6" fillId="9" borderId="0" xfId="0" applyFont="1" applyFill="1" applyAlignment="1">
      <alignment vertical="center"/>
    </xf>
    <xf numFmtId="0" fontId="9" fillId="9" borderId="0" xfId="0" applyFont="1" applyFill="1" applyAlignment="1">
      <alignment vertical="center"/>
    </xf>
    <xf numFmtId="0" fontId="0" fillId="0" borderId="1" xfId="0" applyBorder="1" applyAlignment="1">
      <alignment horizontal="center" vertical="center" wrapText="1"/>
    </xf>
    <xf numFmtId="0" fontId="0" fillId="0" borderId="0" xfId="0" applyAlignment="1">
      <alignment vertical="center" wrapText="1"/>
    </xf>
    <xf numFmtId="0" fontId="2" fillId="10" borderId="1" xfId="0" applyFont="1" applyFill="1" applyBorder="1" applyAlignment="1">
      <alignment horizontal="right"/>
    </xf>
    <xf numFmtId="0" fontId="2" fillId="10" borderId="1" xfId="0" applyFont="1" applyFill="1" applyBorder="1" applyAlignment="1">
      <alignment horizontal="center"/>
    </xf>
    <xf numFmtId="0" fontId="0" fillId="10" borderId="1" xfId="0" applyFill="1" applyBorder="1"/>
    <xf numFmtId="0" fontId="2" fillId="0" borderId="1" xfId="0" applyFont="1" applyBorder="1" applyAlignment="1">
      <alignment horizontal="right"/>
    </xf>
    <xf numFmtId="165" fontId="0" fillId="0" borderId="1" xfId="0" applyNumberFormat="1" applyBorder="1" applyAlignment="1">
      <alignment horizontal="center"/>
    </xf>
    <xf numFmtId="165" fontId="0" fillId="0" borderId="0" xfId="1" applyNumberFormat="1" applyFont="1" applyBorder="1"/>
    <xf numFmtId="0" fontId="2" fillId="0" borderId="0" xfId="0" applyFont="1" applyAlignment="1">
      <alignment horizontal="right" vertical="center"/>
    </xf>
    <xf numFmtId="1" fontId="16" fillId="0" borderId="0" xfId="0" applyNumberFormat="1" applyFont="1" applyAlignment="1">
      <alignment horizontal="center"/>
    </xf>
    <xf numFmtId="1" fontId="16" fillId="0" borderId="1" xfId="0" applyNumberFormat="1" applyFont="1" applyBorder="1" applyAlignment="1">
      <alignment horizontal="center" vertical="center"/>
    </xf>
    <xf numFmtId="1" fontId="31" fillId="0" borderId="1" xfId="0" applyNumberFormat="1" applyFont="1" applyBorder="1" applyAlignment="1">
      <alignment horizontal="center" vertical="center"/>
    </xf>
    <xf numFmtId="1" fontId="0" fillId="3" borderId="1" xfId="0" quotePrefix="1" applyNumberFormat="1" applyFill="1" applyBorder="1" applyAlignment="1">
      <alignment horizontal="center" vertical="center"/>
    </xf>
    <xf numFmtId="1" fontId="0" fillId="2" borderId="1" xfId="0" quotePrefix="1" applyNumberFormat="1" applyFill="1" applyBorder="1" applyAlignment="1">
      <alignment horizontal="center" vertical="center"/>
    </xf>
    <xf numFmtId="166" fontId="0" fillId="0" borderId="0" xfId="0" applyNumberFormat="1"/>
    <xf numFmtId="0" fontId="0" fillId="3" borderId="13" xfId="0" quotePrefix="1" applyFill="1" applyBorder="1" applyAlignment="1">
      <alignment horizontal="center" vertical="center"/>
    </xf>
    <xf numFmtId="0" fontId="20" fillId="8" borderId="0" xfId="0" applyFont="1" applyFill="1" applyAlignment="1">
      <alignment horizontal="left" wrapText="1" indent="1"/>
    </xf>
    <xf numFmtId="0" fontId="21" fillId="8" borderId="0" xfId="0" applyFont="1" applyFill="1" applyAlignment="1">
      <alignment horizontal="center"/>
    </xf>
    <xf numFmtId="0" fontId="22" fillId="8" borderId="0" xfId="0" applyFont="1" applyFill="1" applyAlignment="1">
      <alignment horizontal="center"/>
    </xf>
    <xf numFmtId="0" fontId="20" fillId="8" borderId="0" xfId="0" applyFont="1" applyFill="1" applyAlignment="1">
      <alignment horizontal="center"/>
    </xf>
    <xf numFmtId="0" fontId="23" fillId="8" borderId="0" xfId="0" applyFont="1" applyFill="1" applyAlignment="1">
      <alignment horizontal="center"/>
    </xf>
    <xf numFmtId="0" fontId="24" fillId="8" borderId="0" xfId="0" applyFont="1" applyFill="1" applyAlignment="1">
      <alignment horizontal="center"/>
    </xf>
    <xf numFmtId="0" fontId="10" fillId="8" borderId="0" xfId="0" applyFont="1" applyFill="1" applyAlignment="1">
      <alignment horizontal="left" indent="1"/>
    </xf>
    <xf numFmtId="0" fontId="19" fillId="0" borderId="0" xfId="0" applyFont="1" applyAlignment="1">
      <alignment horizontal="right" vertical="top"/>
    </xf>
    <xf numFmtId="0" fontId="18" fillId="0" borderId="0" xfId="0" applyFont="1" applyAlignment="1">
      <alignment vertical="top" wrapText="1"/>
    </xf>
    <xf numFmtId="0" fontId="10" fillId="0" borderId="0" xfId="0" applyFont="1" applyAlignment="1">
      <alignment horizontal="left" indent="1"/>
    </xf>
    <xf numFmtId="0" fontId="10" fillId="0" borderId="0" xfId="0" applyFont="1"/>
    <xf numFmtId="2" fontId="10" fillId="0" borderId="0" xfId="0" applyNumberFormat="1" applyFont="1"/>
    <xf numFmtId="167" fontId="10" fillId="0" borderId="0" xfId="0" applyNumberFormat="1" applyFont="1"/>
    <xf numFmtId="0" fontId="0" fillId="0" borderId="0" xfId="0" applyAlignment="1">
      <alignment horizontal="left" vertical="center"/>
    </xf>
    <xf numFmtId="0" fontId="18" fillId="0" borderId="0" xfId="0" applyFont="1" applyAlignment="1">
      <alignment vertical="center" wrapText="1"/>
    </xf>
    <xf numFmtId="0" fontId="2" fillId="0" borderId="0" xfId="0" applyFont="1" applyAlignment="1">
      <alignment horizontal="right" vertical="center" indent="1"/>
    </xf>
    <xf numFmtId="0" fontId="6" fillId="0" borderId="7" xfId="0" quotePrefix="1" applyFont="1" applyBorder="1" applyAlignment="1">
      <alignment horizontal="center"/>
    </xf>
    <xf numFmtId="0" fontId="6" fillId="0" borderId="8" xfId="0" quotePrefix="1" applyFont="1" applyBorder="1" applyAlignment="1">
      <alignment horizontal="center"/>
    </xf>
    <xf numFmtId="0" fontId="6" fillId="0" borderId="1" xfId="0" quotePrefix="1" applyFont="1" applyBorder="1" applyAlignment="1">
      <alignment horizontal="center"/>
    </xf>
    <xf numFmtId="0" fontId="6" fillId="0" borderId="9" xfId="0" quotePrefix="1" applyFont="1" applyBorder="1" applyAlignment="1">
      <alignment horizontal="center"/>
    </xf>
    <xf numFmtId="0" fontId="6" fillId="0" borderId="10" xfId="0" quotePrefix="1" applyFont="1" applyBorder="1" applyAlignment="1">
      <alignment horizontal="center"/>
    </xf>
    <xf numFmtId="0" fontId="6" fillId="0" borderId="11" xfId="0" quotePrefix="1" applyFont="1" applyBorder="1" applyAlignment="1">
      <alignment horizontal="center"/>
    </xf>
    <xf numFmtId="0" fontId="6" fillId="0" borderId="12" xfId="0" quotePrefix="1"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2" xfId="0" quotePrefix="1" applyFont="1" applyBorder="1" applyAlignment="1">
      <alignment horizontal="center"/>
    </xf>
    <xf numFmtId="1" fontId="0" fillId="11" borderId="1" xfId="0" applyNumberFormat="1" applyFill="1" applyBorder="1" applyAlignment="1">
      <alignment horizontal="center"/>
    </xf>
    <xf numFmtId="0" fontId="2" fillId="11" borderId="1" xfId="0" applyFont="1" applyFill="1" applyBorder="1" applyAlignment="1">
      <alignment horizontal="center" vertical="center"/>
    </xf>
    <xf numFmtId="1" fontId="0" fillId="11" borderId="1" xfId="0" applyNumberFormat="1" applyFill="1" applyBorder="1" applyAlignment="1">
      <alignment horizontal="center" vertical="center"/>
    </xf>
    <xf numFmtId="1" fontId="0" fillId="11" borderId="1" xfId="0" quotePrefix="1" applyNumberFormat="1" applyFill="1" applyBorder="1" applyAlignment="1">
      <alignment horizontal="center" vertical="center"/>
    </xf>
    <xf numFmtId="0" fontId="14" fillId="0" borderId="0" xfId="0" quotePrefix="1" applyFont="1" applyAlignment="1">
      <alignment horizontal="center" vertical="center"/>
    </xf>
    <xf numFmtId="0" fontId="14" fillId="0" borderId="0" xfId="0" applyFont="1" applyAlignment="1">
      <alignment horizontal="center" vertical="center"/>
    </xf>
    <xf numFmtId="0" fontId="6" fillId="11" borderId="5" xfId="0" quotePrefix="1" applyFont="1" applyFill="1" applyBorder="1" applyAlignment="1">
      <alignment horizontal="center"/>
    </xf>
    <xf numFmtId="0" fontId="6" fillId="11" borderId="6" xfId="0" quotePrefix="1" applyFont="1" applyFill="1" applyBorder="1" applyAlignment="1">
      <alignment horizontal="center"/>
    </xf>
    <xf numFmtId="0" fontId="6" fillId="11" borderId="2" xfId="0" applyFont="1" applyFill="1" applyBorder="1" applyAlignment="1">
      <alignment horizontal="center"/>
    </xf>
    <xf numFmtId="0" fontId="14" fillId="11" borderId="2" xfId="0" applyFont="1" applyFill="1" applyBorder="1" applyAlignment="1">
      <alignment horizontal="center"/>
    </xf>
    <xf numFmtId="0" fontId="14" fillId="11" borderId="1" xfId="0" applyFont="1" applyFill="1" applyBorder="1" applyAlignment="1">
      <alignment horizontal="center"/>
    </xf>
    <xf numFmtId="0" fontId="15" fillId="11" borderId="1" xfId="0" applyFont="1" applyFill="1" applyBorder="1" applyAlignment="1">
      <alignment horizontal="center"/>
    </xf>
    <xf numFmtId="0" fontId="14" fillId="11" borderId="2" xfId="0" quotePrefix="1" applyFont="1" applyFill="1" applyBorder="1" applyAlignment="1">
      <alignment horizontal="center"/>
    </xf>
    <xf numFmtId="0" fontId="14" fillId="11" borderId="1" xfId="0" quotePrefix="1" applyFont="1" applyFill="1" applyBorder="1" applyAlignment="1">
      <alignment horizontal="center"/>
    </xf>
    <xf numFmtId="166" fontId="0" fillId="7" borderId="1" xfId="0" applyNumberFormat="1" applyFill="1" applyBorder="1" applyAlignment="1">
      <alignment horizontal="center"/>
    </xf>
    <xf numFmtId="1" fontId="0" fillId="7" borderId="1" xfId="0" applyNumberFormat="1" applyFill="1" applyBorder="1" applyAlignment="1">
      <alignment horizontal="center"/>
    </xf>
    <xf numFmtId="166" fontId="0" fillId="3" borderId="1" xfId="0" applyNumberFormat="1" applyFill="1" applyBorder="1" applyAlignment="1">
      <alignment horizontal="center"/>
    </xf>
    <xf numFmtId="0" fontId="3" fillId="0" borderId="0" xfId="0" applyFont="1" applyAlignment="1">
      <alignment horizontal="center"/>
    </xf>
    <xf numFmtId="0" fontId="4" fillId="0" borderId="1" xfId="0" applyFont="1" applyBorder="1" applyAlignment="1">
      <alignment horizontal="center" wrapText="1"/>
    </xf>
    <xf numFmtId="0" fontId="2" fillId="0" borderId="1" xfId="0" applyFont="1" applyBorder="1" applyAlignment="1">
      <alignment horizontal="right" indent="1"/>
    </xf>
    <xf numFmtId="0" fontId="2" fillId="0" borderId="15" xfId="0" applyFont="1" applyBorder="1" applyAlignment="1">
      <alignment horizontal="center"/>
    </xf>
    <xf numFmtId="0" fontId="2" fillId="0" borderId="1" xfId="0" quotePrefix="1" applyFont="1" applyBorder="1" applyAlignment="1">
      <alignment horizontal="center"/>
    </xf>
    <xf numFmtId="0" fontId="18" fillId="0" borderId="0" xfId="0" applyFont="1"/>
    <xf numFmtId="0" fontId="0" fillId="0" borderId="4" xfId="0" applyBorder="1" applyAlignment="1">
      <alignment horizontal="center"/>
    </xf>
    <xf numFmtId="1" fontId="0" fillId="0" borderId="1" xfId="0" applyNumberFormat="1" applyBorder="1" applyAlignment="1">
      <alignment horizontal="center"/>
    </xf>
    <xf numFmtId="0" fontId="30" fillId="0" borderId="0" xfId="0" applyFont="1" applyAlignment="1">
      <alignment vertical="center"/>
    </xf>
    <xf numFmtId="0" fontId="12" fillId="0" borderId="1" xfId="0" applyFont="1" applyBorder="1" applyAlignment="1">
      <alignment horizontal="right" vertical="center" wrapText="1" readingOrder="1"/>
    </xf>
    <xf numFmtId="0" fontId="12" fillId="0" borderId="1" xfId="0" applyFont="1" applyBorder="1" applyAlignment="1">
      <alignment horizontal="center" vertical="center" wrapText="1" readingOrder="1"/>
    </xf>
    <xf numFmtId="0" fontId="0" fillId="0" borderId="1" xfId="0" applyBorder="1" applyAlignment="1">
      <alignment horizontal="center"/>
    </xf>
    <xf numFmtId="0" fontId="0" fillId="0" borderId="1" xfId="0" applyBorder="1"/>
    <xf numFmtId="0" fontId="28" fillId="0" borderId="1" xfId="0" applyFont="1" applyBorder="1" applyAlignment="1">
      <alignment horizontal="right" vertical="center" wrapText="1" readingOrder="1"/>
    </xf>
    <xf numFmtId="0" fontId="28" fillId="0" borderId="1" xfId="0" applyFont="1" applyBorder="1" applyAlignment="1">
      <alignment horizontal="center" vertical="center" wrapText="1" readingOrder="1"/>
    </xf>
    <xf numFmtId="0" fontId="28" fillId="0" borderId="1" xfId="0" applyFont="1" applyBorder="1" applyAlignment="1">
      <alignment horizontal="left" vertical="center" wrapText="1" indent="1" readingOrder="1"/>
    </xf>
    <xf numFmtId="0" fontId="28" fillId="0" borderId="1" xfId="0" quotePrefix="1" applyFont="1" applyBorder="1" applyAlignment="1">
      <alignment horizontal="left" vertical="center" wrapText="1" indent="1" readingOrder="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xf numFmtId="164" fontId="1" fillId="0" borderId="0" xfId="1" applyNumberFormat="1" applyFont="1" applyFill="1"/>
    <xf numFmtId="165" fontId="2" fillId="0" borderId="0" xfId="0" applyNumberFormat="1" applyFont="1" applyAlignment="1">
      <alignment horizontal="center"/>
    </xf>
    <xf numFmtId="0" fontId="27" fillId="7" borderId="1" xfId="0" applyFont="1" applyFill="1" applyBorder="1" applyAlignment="1">
      <alignment horizontal="left" vertical="center" wrapText="1" readingOrder="1"/>
    </xf>
    <xf numFmtId="1" fontId="0" fillId="0" borderId="0" xfId="0" applyNumberFormat="1" applyAlignment="1">
      <alignment horizontal="center" vertical="center"/>
    </xf>
    <xf numFmtId="0" fontId="28" fillId="0" borderId="3" xfId="0" applyFont="1" applyBorder="1" applyAlignment="1">
      <alignment horizontal="center" vertical="center" wrapText="1" readingOrder="1"/>
    </xf>
    <xf numFmtId="0" fontId="28" fillId="0" borderId="15" xfId="0" applyFont="1" applyBorder="1" applyAlignment="1">
      <alignment horizontal="center" vertical="center" wrapText="1" readingOrder="1"/>
    </xf>
    <xf numFmtId="0" fontId="0" fillId="0" borderId="0" xfId="0" applyAlignment="1">
      <alignment horizontal="left" vertical="center" wrapText="1"/>
    </xf>
    <xf numFmtId="0" fontId="12" fillId="0" borderId="16" xfId="0" applyFont="1" applyBorder="1" applyAlignment="1">
      <alignment horizontal="left" vertical="top" wrapText="1"/>
    </xf>
    <xf numFmtId="0" fontId="12" fillId="0" borderId="0" xfId="0" applyFont="1" applyAlignment="1">
      <alignment horizontal="left" vertical="top" wrapText="1"/>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center"/>
    </xf>
    <xf numFmtId="1" fontId="3" fillId="0" borderId="1" xfId="0" applyNumberFormat="1" applyFont="1" applyBorder="1" applyAlignment="1">
      <alignment horizontal="center" vertical="center"/>
    </xf>
    <xf numFmtId="0" fontId="2" fillId="0" borderId="1" xfId="0" applyFont="1" applyBorder="1" applyAlignment="1">
      <alignment horizontal="center" vertical="center"/>
    </xf>
  </cellXfs>
  <cellStyles count="2">
    <cellStyle name="Comma" xfId="1" builtinId="3"/>
    <cellStyle name="Normal" xfId="0" builtinId="0"/>
  </cellStyles>
  <dxfs count="4">
    <dxf>
      <font>
        <color theme="1"/>
      </font>
      <fill>
        <patternFill>
          <bgColor theme="5" tint="0.79998168889431442"/>
        </patternFill>
      </fill>
    </dxf>
    <dxf>
      <fill>
        <patternFill>
          <bgColor theme="4" tint="0.79998168889431442"/>
        </patternFill>
      </fill>
    </dxf>
    <dxf>
      <font>
        <color theme="1"/>
      </font>
      <fill>
        <patternFill>
          <bgColor theme="5" tint="0.79998168889431442"/>
        </patternFill>
      </fill>
    </dxf>
    <dxf>
      <fill>
        <patternFill>
          <bgColor theme="4" tint="0.79998168889431442"/>
        </patternFill>
      </fill>
    </dxf>
  </dxfs>
  <tableStyles count="0" defaultTableStyle="TableStyleMedium2" defaultPivotStyle="PivotStyleLight16"/>
  <colors>
    <mruColors>
      <color rgb="FFFFFFCC"/>
      <color rgb="FFFFFFFF"/>
      <color rgb="FF6D91D1"/>
      <color rgb="FFDDF7DD"/>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7" Type="http://schemas.openxmlformats.org/officeDocument/2006/relationships/image" Target="../media/image39.png"/><Relationship Id="rId2" Type="http://schemas.openxmlformats.org/officeDocument/2006/relationships/customXml" Target="../ink/ink1.xml"/><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14</xdr:row>
      <xdr:rowOff>142875</xdr:rowOff>
    </xdr:from>
    <xdr:to>
      <xdr:col>6</xdr:col>
      <xdr:colOff>527130</xdr:colOff>
      <xdr:row>26</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4493" y="4082761"/>
          <a:ext cx="3828842" cy="2584739"/>
        </a:xfrm>
        <a:prstGeom prst="rect">
          <a:avLst/>
        </a:prstGeom>
        <a:ln>
          <a:solidFill>
            <a:schemeClr val="accent1"/>
          </a:solidFill>
        </a:ln>
      </xdr:spPr>
    </xdr:pic>
    <xdr:clientData/>
  </xdr:twoCellAnchor>
  <xdr:twoCellAnchor editAs="oneCell">
    <xdr:from>
      <xdr:col>1</xdr:col>
      <xdr:colOff>1</xdr:colOff>
      <xdr:row>0</xdr:row>
      <xdr:rowOff>161925</xdr:rowOff>
    </xdr:from>
    <xdr:to>
      <xdr:col>4</xdr:col>
      <xdr:colOff>704851</xdr:colOff>
      <xdr:row>0</xdr:row>
      <xdr:rowOff>1065317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1" y="161925"/>
          <a:ext cx="2743200" cy="9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228600</xdr:colOff>
      <xdr:row>3</xdr:row>
      <xdr:rowOff>114300</xdr:rowOff>
    </xdr:from>
    <xdr:to>
      <xdr:col>20</xdr:col>
      <xdr:colOff>77688</xdr:colOff>
      <xdr:row>17</xdr:row>
      <xdr:rowOff>102826</xdr:rowOff>
    </xdr:to>
    <xdr:grpSp>
      <xdr:nvGrpSpPr>
        <xdr:cNvPr id="15" name="Group 14">
          <a:extLst>
            <a:ext uri="{FF2B5EF4-FFF2-40B4-BE49-F238E27FC236}">
              <a16:creationId xmlns:a16="http://schemas.microsoft.com/office/drawing/2014/main" id="{C6B61FEA-7962-4EDC-8858-1DA7604424F2}"/>
            </a:ext>
          </a:extLst>
        </xdr:cNvPr>
        <xdr:cNvGrpSpPr/>
      </xdr:nvGrpSpPr>
      <xdr:grpSpPr>
        <a:xfrm>
          <a:off x="4729163" y="1606550"/>
          <a:ext cx="7572275" cy="2655526"/>
          <a:chOff x="4676775" y="1628775"/>
          <a:chExt cx="7164288" cy="2655526"/>
        </a:xfrm>
      </xdr:grpSpPr>
      <xdr:pic>
        <xdr:nvPicPr>
          <xdr:cNvPr id="3" name="Picture 2">
            <a:extLst>
              <a:ext uri="{FF2B5EF4-FFF2-40B4-BE49-F238E27FC236}">
                <a16:creationId xmlns:a16="http://schemas.microsoft.com/office/drawing/2014/main" id="{384F4DC7-3F4B-475E-8897-4DAF38FFB245}"/>
              </a:ext>
            </a:extLst>
          </xdr:cNvPr>
          <xdr:cNvPicPr>
            <a:picLocks noChangeAspect="1"/>
          </xdr:cNvPicPr>
        </xdr:nvPicPr>
        <xdr:blipFill>
          <a:blip xmlns:r="http://schemas.openxmlformats.org/officeDocument/2006/relationships" r:embed="rId1"/>
          <a:stretch>
            <a:fillRect/>
          </a:stretch>
        </xdr:blipFill>
        <xdr:spPr>
          <a:xfrm>
            <a:off x="4676775" y="2276475"/>
            <a:ext cx="7164288" cy="2007826"/>
          </a:xfrm>
          <a:prstGeom prst="rect">
            <a:avLst/>
          </a:prstGeom>
          <a:ln>
            <a:solidFill>
              <a:schemeClr val="accent1"/>
            </a:solidFill>
          </a:ln>
        </xdr:spPr>
      </xdr:pic>
      <xdr:cxnSp macro="">
        <xdr:nvCxnSpPr>
          <xdr:cNvPr id="6" name="Straight Arrow Connector 5">
            <a:extLst>
              <a:ext uri="{FF2B5EF4-FFF2-40B4-BE49-F238E27FC236}">
                <a16:creationId xmlns:a16="http://schemas.microsoft.com/office/drawing/2014/main" id="{0ED90B41-146F-4938-90B4-CEEBAA0751CF}"/>
              </a:ext>
            </a:extLst>
          </xdr:cNvPr>
          <xdr:cNvCxnSpPr/>
        </xdr:nvCxnSpPr>
        <xdr:spPr>
          <a:xfrm flipH="1">
            <a:off x="5334000" y="1628775"/>
            <a:ext cx="466726" cy="2028825"/>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Straight Arrow Connector 6">
            <a:extLst>
              <a:ext uri="{FF2B5EF4-FFF2-40B4-BE49-F238E27FC236}">
                <a16:creationId xmlns:a16="http://schemas.microsoft.com/office/drawing/2014/main" id="{BDDD0433-9036-45A7-A3F1-55D561AA07C1}"/>
              </a:ext>
            </a:extLst>
          </xdr:cNvPr>
          <xdr:cNvCxnSpPr/>
        </xdr:nvCxnSpPr>
        <xdr:spPr>
          <a:xfrm>
            <a:off x="6105525" y="1885950"/>
            <a:ext cx="647700" cy="137160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342900</xdr:colOff>
      <xdr:row>30</xdr:row>
      <xdr:rowOff>190500</xdr:rowOff>
    </xdr:from>
    <xdr:to>
      <xdr:col>22</xdr:col>
      <xdr:colOff>411063</xdr:colOff>
      <xdr:row>40</xdr:row>
      <xdr:rowOff>168258</xdr:rowOff>
    </xdr:to>
    <xdr:grpSp>
      <xdr:nvGrpSpPr>
        <xdr:cNvPr id="21" name="Group 20">
          <a:extLst>
            <a:ext uri="{FF2B5EF4-FFF2-40B4-BE49-F238E27FC236}">
              <a16:creationId xmlns:a16="http://schemas.microsoft.com/office/drawing/2014/main" id="{A719CCDE-19E5-407A-B7E5-894AD4787D9B}"/>
            </a:ext>
          </a:extLst>
        </xdr:cNvPr>
        <xdr:cNvGrpSpPr/>
      </xdr:nvGrpSpPr>
      <xdr:grpSpPr>
        <a:xfrm>
          <a:off x="6677025" y="7477125"/>
          <a:ext cx="7180163" cy="2517758"/>
          <a:chOff x="7629525" y="8686800"/>
          <a:chExt cx="7164288" cy="2492358"/>
        </a:xfrm>
      </xdr:grpSpPr>
      <xdr:pic>
        <xdr:nvPicPr>
          <xdr:cNvPr id="16" name="Picture 15">
            <a:extLst>
              <a:ext uri="{FF2B5EF4-FFF2-40B4-BE49-F238E27FC236}">
                <a16:creationId xmlns:a16="http://schemas.microsoft.com/office/drawing/2014/main" id="{531F70C6-FB5F-48ED-9BF1-9BAD8C3D9DCB}"/>
              </a:ext>
            </a:extLst>
          </xdr:cNvPr>
          <xdr:cNvPicPr>
            <a:picLocks noChangeAspect="1"/>
          </xdr:cNvPicPr>
        </xdr:nvPicPr>
        <xdr:blipFill>
          <a:blip xmlns:r="http://schemas.openxmlformats.org/officeDocument/2006/relationships" r:embed="rId2"/>
          <a:stretch>
            <a:fillRect/>
          </a:stretch>
        </xdr:blipFill>
        <xdr:spPr>
          <a:xfrm>
            <a:off x="7629525" y="9115425"/>
            <a:ext cx="7164288" cy="2063733"/>
          </a:xfrm>
          <a:prstGeom prst="rect">
            <a:avLst/>
          </a:prstGeom>
          <a:ln>
            <a:solidFill>
              <a:schemeClr val="accent1"/>
            </a:solidFill>
          </a:ln>
        </xdr:spPr>
      </xdr:pic>
      <xdr:cxnSp macro="">
        <xdr:nvCxnSpPr>
          <xdr:cNvPr id="17" name="Straight Arrow Connector 16">
            <a:extLst>
              <a:ext uri="{FF2B5EF4-FFF2-40B4-BE49-F238E27FC236}">
                <a16:creationId xmlns:a16="http://schemas.microsoft.com/office/drawing/2014/main" id="{71187C24-12CD-40EB-A21D-33238575D490}"/>
              </a:ext>
            </a:extLst>
          </xdr:cNvPr>
          <xdr:cNvCxnSpPr/>
        </xdr:nvCxnSpPr>
        <xdr:spPr>
          <a:xfrm flipH="1">
            <a:off x="8277225" y="8686800"/>
            <a:ext cx="400050" cy="1619250"/>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33B1AFED-637A-4982-AF02-381CBD467887}"/>
              </a:ext>
            </a:extLst>
          </xdr:cNvPr>
          <xdr:cNvCxnSpPr/>
        </xdr:nvCxnSpPr>
        <xdr:spPr>
          <a:xfrm>
            <a:off x="9229725" y="8915400"/>
            <a:ext cx="561975" cy="1323975"/>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619125</xdr:colOff>
      <xdr:row>0</xdr:row>
      <xdr:rowOff>166688</xdr:rowOff>
    </xdr:from>
    <xdr:to>
      <xdr:col>19</xdr:col>
      <xdr:colOff>309050</xdr:colOff>
      <xdr:row>12</xdr:row>
      <xdr:rowOff>175831</xdr:rowOff>
    </xdr:to>
    <xdr:grpSp>
      <xdr:nvGrpSpPr>
        <xdr:cNvPr id="18" name="Group 17">
          <a:extLst>
            <a:ext uri="{FF2B5EF4-FFF2-40B4-BE49-F238E27FC236}">
              <a16:creationId xmlns:a16="http://schemas.microsoft.com/office/drawing/2014/main" id="{397084BE-7E88-4B16-8808-F414831740E6}"/>
            </a:ext>
          </a:extLst>
        </xdr:cNvPr>
        <xdr:cNvGrpSpPr/>
      </xdr:nvGrpSpPr>
      <xdr:grpSpPr>
        <a:xfrm>
          <a:off x="6880225" y="166688"/>
          <a:ext cx="4788975" cy="3057143"/>
          <a:chOff x="6786563" y="158750"/>
          <a:chExt cx="4793738" cy="3057143"/>
        </a:xfrm>
      </xdr:grpSpPr>
      <xdr:pic>
        <xdr:nvPicPr>
          <xdr:cNvPr id="2" name="Picture 1">
            <a:extLst>
              <a:ext uri="{FF2B5EF4-FFF2-40B4-BE49-F238E27FC236}">
                <a16:creationId xmlns:a16="http://schemas.microsoft.com/office/drawing/2014/main" id="{501CABC2-AE84-4826-82D5-73B8A5733667}"/>
              </a:ext>
            </a:extLst>
          </xdr:cNvPr>
          <xdr:cNvPicPr>
            <a:picLocks noChangeAspect="1"/>
          </xdr:cNvPicPr>
        </xdr:nvPicPr>
        <xdr:blipFill>
          <a:blip xmlns:r="http://schemas.openxmlformats.org/officeDocument/2006/relationships" r:embed="rId1"/>
          <a:stretch>
            <a:fillRect/>
          </a:stretch>
        </xdr:blipFill>
        <xdr:spPr>
          <a:xfrm>
            <a:off x="7485063" y="158750"/>
            <a:ext cx="4095238" cy="3057143"/>
          </a:xfrm>
          <a:prstGeom prst="rect">
            <a:avLst/>
          </a:prstGeom>
          <a:ln>
            <a:solidFill>
              <a:schemeClr val="accent1"/>
            </a:solidFill>
          </a:ln>
        </xdr:spPr>
      </xdr:pic>
      <xdr:cxnSp macro="">
        <xdr:nvCxnSpPr>
          <xdr:cNvPr id="5" name="Straight Arrow Connector 4">
            <a:extLst>
              <a:ext uri="{FF2B5EF4-FFF2-40B4-BE49-F238E27FC236}">
                <a16:creationId xmlns:a16="http://schemas.microsoft.com/office/drawing/2014/main" id="{A0AF41FE-1808-4D0F-841D-5A56D361DBB9}"/>
              </a:ext>
            </a:extLst>
          </xdr:cNvPr>
          <xdr:cNvCxnSpPr/>
        </xdr:nvCxnSpPr>
        <xdr:spPr>
          <a:xfrm>
            <a:off x="6786563" y="1412875"/>
            <a:ext cx="1420812" cy="103188"/>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7785B09B-1ED9-4BAC-8AC2-F81024FC3CB6}"/>
              </a:ext>
            </a:extLst>
          </xdr:cNvPr>
          <xdr:cNvCxnSpPr/>
        </xdr:nvCxnSpPr>
        <xdr:spPr>
          <a:xfrm>
            <a:off x="6842125" y="1595438"/>
            <a:ext cx="1373188" cy="134937"/>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455FD5DE-0075-4D0D-A576-8317721B8D18}"/>
              </a:ext>
            </a:extLst>
          </xdr:cNvPr>
          <xdr:cNvCxnSpPr/>
        </xdr:nvCxnSpPr>
        <xdr:spPr>
          <a:xfrm flipV="1">
            <a:off x="6875463" y="1770063"/>
            <a:ext cx="1323975" cy="4921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5F6835D9-BCF6-4224-BF06-BB6E21C36E1F}"/>
              </a:ext>
            </a:extLst>
          </xdr:cNvPr>
          <xdr:cNvCxnSpPr/>
        </xdr:nvCxnSpPr>
        <xdr:spPr>
          <a:xfrm flipV="1">
            <a:off x="6861176" y="1912938"/>
            <a:ext cx="1362074" cy="11430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609480</xdr:colOff>
      <xdr:row>6</xdr:row>
      <xdr:rowOff>184080</xdr:rowOff>
    </xdr:from>
    <xdr:to>
      <xdr:col>9</xdr:col>
      <xdr:colOff>240</xdr:colOff>
      <xdr:row>6</xdr:row>
      <xdr:rowOff>184440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3" name="Ink 12">
              <a:extLst>
                <a:ext uri="{FF2B5EF4-FFF2-40B4-BE49-F238E27FC236}">
                  <a16:creationId xmlns:a16="http://schemas.microsoft.com/office/drawing/2014/main" id="{C8C64B5B-D91A-2762-848C-A5986D6B4C67}"/>
                </a:ext>
              </a:extLst>
            </xdr14:cNvPr>
            <xdr14:cNvContentPartPr/>
          </xdr14:nvContentPartPr>
          <xdr14:nvPr macro=""/>
          <xdr14:xfrm>
            <a:off x="5041780" y="2089080"/>
            <a:ext cx="360" cy="360"/>
          </xdr14:xfrm>
        </xdr:contentPart>
      </mc:Choice>
      <mc:Fallback xmlns="">
        <xdr:pic>
          <xdr:nvPicPr>
            <xdr:cNvPr id="13" name="Ink 12">
              <a:extLst>
                <a:ext uri="{FF2B5EF4-FFF2-40B4-BE49-F238E27FC236}">
                  <a16:creationId xmlns:a16="http://schemas.microsoft.com/office/drawing/2014/main" id="{C8C64B5B-D91A-2762-848C-A5986D6B4C67}"/>
                </a:ext>
              </a:extLst>
            </xdr:cNvPr>
            <xdr:cNvPicPr/>
          </xdr:nvPicPr>
          <xdr:blipFill>
            <a:blip xmlns:r="http://schemas.openxmlformats.org/officeDocument/2006/relationships" r:embed="rId7"/>
            <a:stretch>
              <a:fillRect/>
            </a:stretch>
          </xdr:blipFill>
          <xdr:spPr>
            <a:xfrm>
              <a:off x="5032780" y="208008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126208</xdr:colOff>
      <xdr:row>9</xdr:row>
      <xdr:rowOff>223839</xdr:rowOff>
    </xdr:from>
    <xdr:to>
      <xdr:col>11</xdr:col>
      <xdr:colOff>33339</xdr:colOff>
      <xdr:row>11</xdr:row>
      <xdr:rowOff>40482</xdr:rowOff>
    </xdr:to>
    <xdr:sp macro="" textlink="">
      <xdr:nvSpPr>
        <xdr:cNvPr id="3" name="Oval 2">
          <a:extLst>
            <a:ext uri="{FF2B5EF4-FFF2-40B4-BE49-F238E27FC236}">
              <a16:creationId xmlns:a16="http://schemas.microsoft.com/office/drawing/2014/main" id="{00000000-0008-0000-0100-000003000000}"/>
            </a:ext>
          </a:extLst>
        </xdr:cNvPr>
        <xdr:cNvSpPr/>
      </xdr:nvSpPr>
      <xdr:spPr>
        <a:xfrm>
          <a:off x="15899608" y="2109789"/>
          <a:ext cx="516731" cy="311943"/>
        </a:xfrm>
        <a:prstGeom prst="ellipse">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6</xdr:col>
      <xdr:colOff>9525</xdr:colOff>
      <xdr:row>11</xdr:row>
      <xdr:rowOff>0</xdr:rowOff>
    </xdr:from>
    <xdr:to>
      <xdr:col>7</xdr:col>
      <xdr:colOff>0</xdr:colOff>
      <xdr:row>12</xdr:row>
      <xdr:rowOff>57149</xdr:rowOff>
    </xdr:to>
    <xdr:sp macro="" textlink="">
      <xdr:nvSpPr>
        <xdr:cNvPr id="9" name="Oval 8">
          <a:extLst>
            <a:ext uri="{FF2B5EF4-FFF2-40B4-BE49-F238E27FC236}">
              <a16:creationId xmlns:a16="http://schemas.microsoft.com/office/drawing/2014/main" id="{00000000-0008-0000-0100-000009000000}"/>
            </a:ext>
          </a:extLst>
        </xdr:cNvPr>
        <xdr:cNvSpPr/>
      </xdr:nvSpPr>
      <xdr:spPr>
        <a:xfrm>
          <a:off x="8039100" y="2381250"/>
          <a:ext cx="600075" cy="304799"/>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2</xdr:col>
      <xdr:colOff>38100</xdr:colOff>
      <xdr:row>16</xdr:row>
      <xdr:rowOff>0</xdr:rowOff>
    </xdr:from>
    <xdr:to>
      <xdr:col>2</xdr:col>
      <xdr:colOff>552450</xdr:colOff>
      <xdr:row>17</xdr:row>
      <xdr:rowOff>28575</xdr:rowOff>
    </xdr:to>
    <xdr:sp macro="" textlink="">
      <xdr:nvSpPr>
        <xdr:cNvPr id="13" name="Oval 12">
          <a:extLst>
            <a:ext uri="{FF2B5EF4-FFF2-40B4-BE49-F238E27FC236}">
              <a16:creationId xmlns:a16="http://schemas.microsoft.com/office/drawing/2014/main" id="{00000000-0008-0000-0100-00000D000000}"/>
            </a:ext>
          </a:extLst>
        </xdr:cNvPr>
        <xdr:cNvSpPr/>
      </xdr:nvSpPr>
      <xdr:spPr>
        <a:xfrm>
          <a:off x="2486025" y="3429000"/>
          <a:ext cx="514350"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5</xdr:col>
      <xdr:colOff>603509</xdr:colOff>
      <xdr:row>17</xdr:row>
      <xdr:rowOff>4764</xdr:rowOff>
    </xdr:from>
    <xdr:to>
      <xdr:col>7</xdr:col>
      <xdr:colOff>3111005</xdr:colOff>
      <xdr:row>25</xdr:row>
      <xdr:rowOff>1</xdr:rowOff>
    </xdr:to>
    <xdr:grpSp>
      <xdr:nvGrpSpPr>
        <xdr:cNvPr id="19" name="Group 18">
          <a:extLst>
            <a:ext uri="{FF2B5EF4-FFF2-40B4-BE49-F238E27FC236}">
              <a16:creationId xmlns:a16="http://schemas.microsoft.com/office/drawing/2014/main" id="{00000000-0008-0000-0100-000013000000}"/>
            </a:ext>
          </a:extLst>
        </xdr:cNvPr>
        <xdr:cNvGrpSpPr/>
      </xdr:nvGrpSpPr>
      <xdr:grpSpPr>
        <a:xfrm>
          <a:off x="5270759" y="3871914"/>
          <a:ext cx="4679196" cy="1919287"/>
          <a:chOff x="11843009" y="2850357"/>
          <a:chExt cx="4674434" cy="1804987"/>
        </a:xfrm>
      </xdr:grpSpPr>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11843009" y="2850357"/>
            <a:ext cx="4674434" cy="1804987"/>
          </a:xfrm>
          <a:prstGeom prst="rect">
            <a:avLst/>
          </a:prstGeom>
          <a:ln>
            <a:solidFill>
              <a:schemeClr val="accent1"/>
            </a:solidFill>
          </a:ln>
        </xdr:spPr>
      </xdr:pic>
      <xdr:sp macro="" textlink="">
        <xdr:nvSpPr>
          <xdr:cNvPr id="16" name="Oval 15">
            <a:extLst>
              <a:ext uri="{FF2B5EF4-FFF2-40B4-BE49-F238E27FC236}">
                <a16:creationId xmlns:a16="http://schemas.microsoft.com/office/drawing/2014/main" id="{00000000-0008-0000-0100-000010000000}"/>
              </a:ext>
            </a:extLst>
          </xdr:cNvPr>
          <xdr:cNvSpPr/>
        </xdr:nvSpPr>
        <xdr:spPr>
          <a:xfrm>
            <a:off x="13007578" y="3762375"/>
            <a:ext cx="514350" cy="27860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sp macro="" textlink="">
        <xdr:nvSpPr>
          <xdr:cNvPr id="17" name="Oval 16">
            <a:extLst>
              <a:ext uri="{FF2B5EF4-FFF2-40B4-BE49-F238E27FC236}">
                <a16:creationId xmlns:a16="http://schemas.microsoft.com/office/drawing/2014/main" id="{00000000-0008-0000-0100-000011000000}"/>
              </a:ext>
            </a:extLst>
          </xdr:cNvPr>
          <xdr:cNvSpPr/>
        </xdr:nvSpPr>
        <xdr:spPr>
          <a:xfrm>
            <a:off x="12989718" y="3988594"/>
            <a:ext cx="561975" cy="283369"/>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sp macro="" textlink="">
        <xdr:nvSpPr>
          <xdr:cNvPr id="18" name="Oval 17">
            <a:extLst>
              <a:ext uri="{FF2B5EF4-FFF2-40B4-BE49-F238E27FC236}">
                <a16:creationId xmlns:a16="http://schemas.microsoft.com/office/drawing/2014/main" id="{00000000-0008-0000-0100-000012000000}"/>
              </a:ext>
            </a:extLst>
          </xdr:cNvPr>
          <xdr:cNvSpPr/>
        </xdr:nvSpPr>
        <xdr:spPr>
          <a:xfrm>
            <a:off x="13007578" y="4250531"/>
            <a:ext cx="514350" cy="316705"/>
          </a:xfrm>
          <a:prstGeom prst="ellipse">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grpSp>
    <xdr:clientData/>
  </xdr:twoCellAnchor>
  <xdr:twoCellAnchor>
    <xdr:from>
      <xdr:col>2</xdr:col>
      <xdr:colOff>166686</xdr:colOff>
      <xdr:row>27</xdr:row>
      <xdr:rowOff>76200</xdr:rowOff>
    </xdr:from>
    <xdr:to>
      <xdr:col>2</xdr:col>
      <xdr:colOff>557212</xdr:colOff>
      <xdr:row>33</xdr:row>
      <xdr:rowOff>142875</xdr:rowOff>
    </xdr:to>
    <xdr:sp macro="" textlink="">
      <xdr:nvSpPr>
        <xdr:cNvPr id="20" name="Oval 19">
          <a:extLst>
            <a:ext uri="{FF2B5EF4-FFF2-40B4-BE49-F238E27FC236}">
              <a16:creationId xmlns:a16="http://schemas.microsoft.com/office/drawing/2014/main" id="{00000000-0008-0000-0100-000014000000}"/>
            </a:ext>
          </a:extLst>
        </xdr:cNvPr>
        <xdr:cNvSpPr/>
      </xdr:nvSpPr>
      <xdr:spPr>
        <a:xfrm>
          <a:off x="2607467" y="6315075"/>
          <a:ext cx="390526" cy="1316831"/>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104774</xdr:colOff>
      <xdr:row>18</xdr:row>
      <xdr:rowOff>200025</xdr:rowOff>
    </xdr:from>
    <xdr:to>
      <xdr:col>9</xdr:col>
      <xdr:colOff>38099</xdr:colOff>
      <xdr:row>20</xdr:row>
      <xdr:rowOff>66675</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5838824" y="4505325"/>
          <a:ext cx="752475" cy="3238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8</xdr:col>
      <xdr:colOff>57149</xdr:colOff>
      <xdr:row>22</xdr:row>
      <xdr:rowOff>133350</xdr:rowOff>
    </xdr:from>
    <xdr:to>
      <xdr:col>8</xdr:col>
      <xdr:colOff>809624</xdr:colOff>
      <xdr:row>24</xdr:row>
      <xdr:rowOff>76200</xdr:rowOff>
    </xdr:to>
    <xdr:sp macro="" textlink="">
      <xdr:nvSpPr>
        <xdr:cNvPr id="6" name="Oval 5">
          <a:extLst>
            <a:ext uri="{FF2B5EF4-FFF2-40B4-BE49-F238E27FC236}">
              <a16:creationId xmlns:a16="http://schemas.microsoft.com/office/drawing/2014/main" id="{00000000-0008-0000-0200-000006000000}"/>
            </a:ext>
          </a:extLst>
        </xdr:cNvPr>
        <xdr:cNvSpPr/>
      </xdr:nvSpPr>
      <xdr:spPr>
        <a:xfrm>
          <a:off x="5791199" y="5276850"/>
          <a:ext cx="752475" cy="323850"/>
        </a:xfrm>
        <a:prstGeom prst="ellipse">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8</xdr:col>
      <xdr:colOff>95250</xdr:colOff>
      <xdr:row>26</xdr:row>
      <xdr:rowOff>104775</xdr:rowOff>
    </xdr:from>
    <xdr:to>
      <xdr:col>9</xdr:col>
      <xdr:colOff>28575</xdr:colOff>
      <xdr:row>28</xdr:row>
      <xdr:rowOff>47625</xdr:rowOff>
    </xdr:to>
    <xdr:sp macro="" textlink="">
      <xdr:nvSpPr>
        <xdr:cNvPr id="8" name="Oval 7">
          <a:extLst>
            <a:ext uri="{FF2B5EF4-FFF2-40B4-BE49-F238E27FC236}">
              <a16:creationId xmlns:a16="http://schemas.microsoft.com/office/drawing/2014/main" id="{00000000-0008-0000-0200-000008000000}"/>
            </a:ext>
          </a:extLst>
        </xdr:cNvPr>
        <xdr:cNvSpPr/>
      </xdr:nvSpPr>
      <xdr:spPr>
        <a:xfrm>
          <a:off x="5829300" y="6010275"/>
          <a:ext cx="752475" cy="323850"/>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clientData/>
  </xdr:twoCellAnchor>
  <xdr:twoCellAnchor>
    <xdr:from>
      <xdr:col>11</xdr:col>
      <xdr:colOff>28575</xdr:colOff>
      <xdr:row>1</xdr:row>
      <xdr:rowOff>142875</xdr:rowOff>
    </xdr:from>
    <xdr:to>
      <xdr:col>12</xdr:col>
      <xdr:colOff>1143000</xdr:colOff>
      <xdr:row>5</xdr:row>
      <xdr:rowOff>161780</xdr:rowOff>
    </xdr:to>
    <xdr:grpSp>
      <xdr:nvGrpSpPr>
        <xdr:cNvPr id="16" name="Group 15">
          <a:extLst>
            <a:ext uri="{FF2B5EF4-FFF2-40B4-BE49-F238E27FC236}">
              <a16:creationId xmlns:a16="http://schemas.microsoft.com/office/drawing/2014/main" id="{00000000-0008-0000-0200-000010000000}"/>
            </a:ext>
          </a:extLst>
        </xdr:cNvPr>
        <xdr:cNvGrpSpPr/>
      </xdr:nvGrpSpPr>
      <xdr:grpSpPr>
        <a:xfrm>
          <a:off x="8073537" y="333375"/>
          <a:ext cx="3048000" cy="1161905"/>
          <a:chOff x="8562975" y="333375"/>
          <a:chExt cx="2714625" cy="1161905"/>
        </a:xfrm>
      </xdr:grpSpPr>
      <xdr:grpSp>
        <xdr:nvGrpSpPr>
          <xdr:cNvPr id="14" name="Group 13">
            <a:extLst>
              <a:ext uri="{FF2B5EF4-FFF2-40B4-BE49-F238E27FC236}">
                <a16:creationId xmlns:a16="http://schemas.microsoft.com/office/drawing/2014/main" id="{00000000-0008-0000-0200-00000E000000}"/>
              </a:ext>
            </a:extLst>
          </xdr:cNvPr>
          <xdr:cNvGrpSpPr/>
        </xdr:nvGrpSpPr>
        <xdr:grpSpPr>
          <a:xfrm>
            <a:off x="8562975" y="333375"/>
            <a:ext cx="2609850" cy="1161905"/>
            <a:chOff x="12849225" y="342900"/>
            <a:chExt cx="3047619" cy="1161905"/>
          </a:xfrm>
        </xdr:grpSpPr>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tretch>
              <a:fillRect/>
            </a:stretch>
          </xdr:blipFill>
          <xdr:spPr>
            <a:xfrm>
              <a:off x="12849225" y="342900"/>
              <a:ext cx="3047619" cy="1161905"/>
            </a:xfrm>
            <a:prstGeom prst="rect">
              <a:avLst/>
            </a:prstGeom>
          </xdr:spPr>
        </xdr:pic>
        <xdr:sp macro="" textlink="">
          <xdr:nvSpPr>
            <xdr:cNvPr id="3" name="Oval 2">
              <a:extLst>
                <a:ext uri="{FF2B5EF4-FFF2-40B4-BE49-F238E27FC236}">
                  <a16:creationId xmlns:a16="http://schemas.microsoft.com/office/drawing/2014/main" id="{00000000-0008-0000-0200-000003000000}"/>
                </a:ext>
              </a:extLst>
            </xdr:cNvPr>
            <xdr:cNvSpPr/>
          </xdr:nvSpPr>
          <xdr:spPr>
            <a:xfrm>
              <a:off x="13782675" y="885826"/>
              <a:ext cx="742950" cy="2667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grpSp>
      <xdr:sp macro="" textlink="">
        <xdr:nvSpPr>
          <xdr:cNvPr id="7" name="Oval 6">
            <a:extLst>
              <a:ext uri="{FF2B5EF4-FFF2-40B4-BE49-F238E27FC236}">
                <a16:creationId xmlns:a16="http://schemas.microsoft.com/office/drawing/2014/main" id="{00000000-0008-0000-0200-000007000000}"/>
              </a:ext>
            </a:extLst>
          </xdr:cNvPr>
          <xdr:cNvSpPr/>
        </xdr:nvSpPr>
        <xdr:spPr>
          <a:xfrm>
            <a:off x="10058400" y="885825"/>
            <a:ext cx="638174" cy="209550"/>
          </a:xfrm>
          <a:prstGeom prst="ellipse">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sp macro="" textlink="">
        <xdr:nvSpPr>
          <xdr:cNvPr id="9" name="Oval 8">
            <a:extLst>
              <a:ext uri="{FF2B5EF4-FFF2-40B4-BE49-F238E27FC236}">
                <a16:creationId xmlns:a16="http://schemas.microsoft.com/office/drawing/2014/main" id="{00000000-0008-0000-0200-000009000000}"/>
              </a:ext>
            </a:extLst>
          </xdr:cNvPr>
          <xdr:cNvSpPr/>
        </xdr:nvSpPr>
        <xdr:spPr>
          <a:xfrm>
            <a:off x="10639425" y="895349"/>
            <a:ext cx="638175" cy="200025"/>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p>
        </xdr:txBody>
      </xdr:sp>
    </xdr:grpSp>
    <xdr:clientData/>
  </xdr:twoCellAnchor>
  <xdr:twoCellAnchor editAs="oneCell">
    <xdr:from>
      <xdr:col>13</xdr:col>
      <xdr:colOff>510686</xdr:colOff>
      <xdr:row>7</xdr:row>
      <xdr:rowOff>161925</xdr:rowOff>
    </xdr:from>
    <xdr:to>
      <xdr:col>14</xdr:col>
      <xdr:colOff>3721269</xdr:colOff>
      <xdr:row>14</xdr:row>
      <xdr:rowOff>13272</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stretch>
          <a:fillRect/>
        </a:stretch>
      </xdr:blipFill>
      <xdr:spPr>
        <a:xfrm>
          <a:off x="11632955" y="1949694"/>
          <a:ext cx="3789410" cy="1441290"/>
        </a:xfrm>
        <a:prstGeom prst="rect">
          <a:avLst/>
        </a:prstGeom>
        <a:ln>
          <a:solidFill>
            <a:schemeClr val="accent1"/>
          </a:solidFill>
        </a:ln>
      </xdr:spPr>
    </xdr:pic>
    <xdr:clientData/>
  </xdr:twoCellAnchor>
  <xdr:twoCellAnchor>
    <xdr:from>
      <xdr:col>10</xdr:col>
      <xdr:colOff>47625</xdr:colOff>
      <xdr:row>7</xdr:row>
      <xdr:rowOff>57150</xdr:rowOff>
    </xdr:from>
    <xdr:to>
      <xdr:col>12</xdr:col>
      <xdr:colOff>1200150</xdr:colOff>
      <xdr:row>18</xdr:row>
      <xdr:rowOff>189809</xdr:rowOff>
    </xdr:to>
    <xdr:grpSp>
      <xdr:nvGrpSpPr>
        <xdr:cNvPr id="22" name="Group 21">
          <a:extLst>
            <a:ext uri="{FF2B5EF4-FFF2-40B4-BE49-F238E27FC236}">
              <a16:creationId xmlns:a16="http://schemas.microsoft.com/office/drawing/2014/main" id="{00000000-0008-0000-0200-000016000000}"/>
            </a:ext>
          </a:extLst>
        </xdr:cNvPr>
        <xdr:cNvGrpSpPr/>
      </xdr:nvGrpSpPr>
      <xdr:grpSpPr>
        <a:xfrm>
          <a:off x="6722452" y="1844919"/>
          <a:ext cx="4399085" cy="2631140"/>
          <a:chOff x="7400925" y="1647825"/>
          <a:chExt cx="4524375" cy="2647259"/>
        </a:xfrm>
      </xdr:grpSpPr>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stretch>
            <a:fillRect/>
          </a:stretch>
        </xdr:blipFill>
        <xdr:spPr>
          <a:xfrm>
            <a:off x="7400925" y="1647825"/>
            <a:ext cx="4524375" cy="2647259"/>
          </a:xfrm>
          <a:prstGeom prst="rect">
            <a:avLst/>
          </a:prstGeom>
          <a:ln>
            <a:solidFill>
              <a:schemeClr val="accent1"/>
            </a:solidFill>
          </a:ln>
        </xdr:spPr>
      </xdr:pic>
      <xdr:sp macro="" textlink="">
        <xdr:nvSpPr>
          <xdr:cNvPr id="20" name="Rectangle 19">
            <a:extLst>
              <a:ext uri="{FF2B5EF4-FFF2-40B4-BE49-F238E27FC236}">
                <a16:creationId xmlns:a16="http://schemas.microsoft.com/office/drawing/2014/main" id="{00000000-0008-0000-0200-000014000000}"/>
              </a:ext>
            </a:extLst>
          </xdr:cNvPr>
          <xdr:cNvSpPr/>
        </xdr:nvSpPr>
        <xdr:spPr>
          <a:xfrm>
            <a:off x="9620250" y="2362200"/>
            <a:ext cx="476250" cy="4953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sp macro="" textlink="">
        <xdr:nvSpPr>
          <xdr:cNvPr id="21" name="Rectangle 20">
            <a:extLst>
              <a:ext uri="{FF2B5EF4-FFF2-40B4-BE49-F238E27FC236}">
                <a16:creationId xmlns:a16="http://schemas.microsoft.com/office/drawing/2014/main" id="{00000000-0008-0000-0200-000015000000}"/>
              </a:ext>
            </a:extLst>
          </xdr:cNvPr>
          <xdr:cNvSpPr/>
        </xdr:nvSpPr>
        <xdr:spPr>
          <a:xfrm>
            <a:off x="9639300" y="2981325"/>
            <a:ext cx="476250" cy="4953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95250</xdr:colOff>
      <xdr:row>10</xdr:row>
      <xdr:rowOff>209550</xdr:rowOff>
    </xdr:from>
    <xdr:to>
      <xdr:col>10</xdr:col>
      <xdr:colOff>57150</xdr:colOff>
      <xdr:row>12</xdr:row>
      <xdr:rowOff>76200</xdr:rowOff>
    </xdr:to>
    <xdr:sp macro="" textlink="">
      <xdr:nvSpPr>
        <xdr:cNvPr id="4" name="Oval 3">
          <a:extLst>
            <a:ext uri="{FF2B5EF4-FFF2-40B4-BE49-F238E27FC236}">
              <a16:creationId xmlns:a16="http://schemas.microsoft.com/office/drawing/2014/main" id="{00000000-0008-0000-0600-000004000000}"/>
            </a:ext>
          </a:extLst>
        </xdr:cNvPr>
        <xdr:cNvSpPr/>
      </xdr:nvSpPr>
      <xdr:spPr>
        <a:xfrm>
          <a:off x="6477000" y="2933700"/>
          <a:ext cx="571500" cy="3238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2</xdr:col>
      <xdr:colOff>384175</xdr:colOff>
      <xdr:row>17</xdr:row>
      <xdr:rowOff>3176</xdr:rowOff>
    </xdr:from>
    <xdr:to>
      <xdr:col>9</xdr:col>
      <xdr:colOff>285749</xdr:colOff>
      <xdr:row>18</xdr:row>
      <xdr:rowOff>77788</xdr:rowOff>
    </xdr:to>
    <xdr:sp macro="" textlink="">
      <xdr:nvSpPr>
        <xdr:cNvPr id="8" name="Oval 7">
          <a:extLst>
            <a:ext uri="{FF2B5EF4-FFF2-40B4-BE49-F238E27FC236}">
              <a16:creationId xmlns:a16="http://schemas.microsoft.com/office/drawing/2014/main" id="{00000000-0008-0000-0600-000008000000}"/>
            </a:ext>
          </a:extLst>
        </xdr:cNvPr>
        <xdr:cNvSpPr/>
      </xdr:nvSpPr>
      <xdr:spPr>
        <a:xfrm>
          <a:off x="1328738" y="4456114"/>
          <a:ext cx="4219574" cy="320674"/>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11</xdr:col>
      <xdr:colOff>447675</xdr:colOff>
      <xdr:row>1</xdr:row>
      <xdr:rowOff>219075</xdr:rowOff>
    </xdr:from>
    <xdr:to>
      <xdr:col>17</xdr:col>
      <xdr:colOff>470380</xdr:colOff>
      <xdr:row>10</xdr:row>
      <xdr:rowOff>28575</xdr:rowOff>
    </xdr:to>
    <xdr:grpSp>
      <xdr:nvGrpSpPr>
        <xdr:cNvPr id="5" name="Group 4">
          <a:extLst>
            <a:ext uri="{FF2B5EF4-FFF2-40B4-BE49-F238E27FC236}">
              <a16:creationId xmlns:a16="http://schemas.microsoft.com/office/drawing/2014/main" id="{E1CA64B6-F826-4AE7-B213-23D8FF2B237E}"/>
            </a:ext>
          </a:extLst>
        </xdr:cNvPr>
        <xdr:cNvGrpSpPr/>
      </xdr:nvGrpSpPr>
      <xdr:grpSpPr>
        <a:xfrm>
          <a:off x="7146925" y="409575"/>
          <a:ext cx="5483705" cy="2341563"/>
          <a:chOff x="7667625" y="409575"/>
          <a:chExt cx="5490055" cy="2343150"/>
        </a:xfrm>
      </xdr:grpSpPr>
      <xdr:pic>
        <xdr:nvPicPr>
          <xdr:cNvPr id="2" name="Picture 1">
            <a:extLst>
              <a:ext uri="{FF2B5EF4-FFF2-40B4-BE49-F238E27FC236}">
                <a16:creationId xmlns:a16="http://schemas.microsoft.com/office/drawing/2014/main" id="{8659557A-E2E5-4E9A-8683-706B77260CD6}"/>
              </a:ext>
            </a:extLst>
          </xdr:cNvPr>
          <xdr:cNvPicPr>
            <a:picLocks noChangeAspect="1"/>
          </xdr:cNvPicPr>
        </xdr:nvPicPr>
        <xdr:blipFill>
          <a:blip xmlns:r="http://schemas.openxmlformats.org/officeDocument/2006/relationships" r:embed="rId1"/>
          <a:stretch>
            <a:fillRect/>
          </a:stretch>
        </xdr:blipFill>
        <xdr:spPr>
          <a:xfrm>
            <a:off x="7667625" y="409575"/>
            <a:ext cx="5490055" cy="2343150"/>
          </a:xfrm>
          <a:prstGeom prst="rect">
            <a:avLst/>
          </a:prstGeom>
        </xdr:spPr>
      </xdr:pic>
      <xdr:sp macro="" textlink="">
        <xdr:nvSpPr>
          <xdr:cNvPr id="9" name="Oval 8">
            <a:extLst>
              <a:ext uri="{FF2B5EF4-FFF2-40B4-BE49-F238E27FC236}">
                <a16:creationId xmlns:a16="http://schemas.microsoft.com/office/drawing/2014/main" id="{00000000-0008-0000-0600-000009000000}"/>
              </a:ext>
            </a:extLst>
          </xdr:cNvPr>
          <xdr:cNvSpPr/>
        </xdr:nvSpPr>
        <xdr:spPr>
          <a:xfrm>
            <a:off x="10048875" y="1266826"/>
            <a:ext cx="866775" cy="1438274"/>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sp macro="" textlink="">
        <xdr:nvSpPr>
          <xdr:cNvPr id="14" name="Oval 13">
            <a:extLst>
              <a:ext uri="{FF2B5EF4-FFF2-40B4-BE49-F238E27FC236}">
                <a16:creationId xmlns:a16="http://schemas.microsoft.com/office/drawing/2014/main" id="{4E0E2D8B-3ED4-4404-AA1B-86E9B13581B1}"/>
              </a:ext>
            </a:extLst>
          </xdr:cNvPr>
          <xdr:cNvSpPr/>
        </xdr:nvSpPr>
        <xdr:spPr>
          <a:xfrm>
            <a:off x="9972675" y="1000125"/>
            <a:ext cx="857250" cy="3238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121227</xdr:colOff>
      <xdr:row>2</xdr:row>
      <xdr:rowOff>370835</xdr:rowOff>
    </xdr:from>
    <xdr:to>
      <xdr:col>19</xdr:col>
      <xdr:colOff>552668</xdr:colOff>
      <xdr:row>8</xdr:row>
      <xdr:rowOff>140960</xdr:rowOff>
    </xdr:to>
    <xdr:grpSp>
      <xdr:nvGrpSpPr>
        <xdr:cNvPr id="7" name="Group 6">
          <a:extLst>
            <a:ext uri="{FF2B5EF4-FFF2-40B4-BE49-F238E27FC236}">
              <a16:creationId xmlns:a16="http://schemas.microsoft.com/office/drawing/2014/main" id="{2034E67D-1D58-42AA-A341-7BB482E23B48}"/>
            </a:ext>
          </a:extLst>
        </xdr:cNvPr>
        <xdr:cNvGrpSpPr/>
      </xdr:nvGrpSpPr>
      <xdr:grpSpPr>
        <a:xfrm>
          <a:off x="5749636" y="751835"/>
          <a:ext cx="5886668" cy="1744398"/>
          <a:chOff x="6134100" y="3341770"/>
          <a:chExt cx="6162027" cy="1744398"/>
        </a:xfrm>
      </xdr:grpSpPr>
      <xdr:pic>
        <xdr:nvPicPr>
          <xdr:cNvPr id="3" name="Picture 2">
            <a:extLst>
              <a:ext uri="{FF2B5EF4-FFF2-40B4-BE49-F238E27FC236}">
                <a16:creationId xmlns:a16="http://schemas.microsoft.com/office/drawing/2014/main" id="{ED934B33-2FF1-47B6-B637-BCE75EA983B5}"/>
              </a:ext>
            </a:extLst>
          </xdr:cNvPr>
          <xdr:cNvPicPr>
            <a:picLocks noChangeAspect="1"/>
          </xdr:cNvPicPr>
        </xdr:nvPicPr>
        <xdr:blipFill>
          <a:blip xmlns:r="http://schemas.openxmlformats.org/officeDocument/2006/relationships" r:embed="rId1"/>
          <a:stretch>
            <a:fillRect/>
          </a:stretch>
        </xdr:blipFill>
        <xdr:spPr>
          <a:xfrm>
            <a:off x="6134100" y="3341770"/>
            <a:ext cx="6162027" cy="1744398"/>
          </a:xfrm>
          <a:prstGeom prst="rect">
            <a:avLst/>
          </a:prstGeom>
        </xdr:spPr>
      </xdr:pic>
      <xdr:sp macro="" textlink="">
        <xdr:nvSpPr>
          <xdr:cNvPr id="14" name="Oval 13">
            <a:extLst>
              <a:ext uri="{FF2B5EF4-FFF2-40B4-BE49-F238E27FC236}">
                <a16:creationId xmlns:a16="http://schemas.microsoft.com/office/drawing/2014/main" id="{D04C810A-B8DD-4C3B-A0CD-E066D15AF1F7}"/>
              </a:ext>
            </a:extLst>
          </xdr:cNvPr>
          <xdr:cNvSpPr/>
        </xdr:nvSpPr>
        <xdr:spPr>
          <a:xfrm>
            <a:off x="8067675" y="3619501"/>
            <a:ext cx="866775" cy="1438274"/>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grpSp>
    <xdr:clientData/>
  </xdr:twoCellAnchor>
  <xdr:twoCellAnchor>
    <xdr:from>
      <xdr:col>0</xdr:col>
      <xdr:colOff>295275</xdr:colOff>
      <xdr:row>16</xdr:row>
      <xdr:rowOff>104775</xdr:rowOff>
    </xdr:from>
    <xdr:to>
      <xdr:col>9</xdr:col>
      <xdr:colOff>581025</xdr:colOff>
      <xdr:row>18</xdr:row>
      <xdr:rowOff>123825</xdr:rowOff>
    </xdr:to>
    <xdr:sp macro="" textlink="">
      <xdr:nvSpPr>
        <xdr:cNvPr id="5" name="Oval 4">
          <a:extLst>
            <a:ext uri="{FF2B5EF4-FFF2-40B4-BE49-F238E27FC236}">
              <a16:creationId xmlns:a16="http://schemas.microsoft.com/office/drawing/2014/main" id="{D272BAC3-397F-4000-8B67-BB9363F5F3C9}"/>
            </a:ext>
          </a:extLst>
        </xdr:cNvPr>
        <xdr:cNvSpPr/>
      </xdr:nvSpPr>
      <xdr:spPr>
        <a:xfrm>
          <a:off x="295275" y="4105275"/>
          <a:ext cx="5505450" cy="400050"/>
        </a:xfrm>
        <a:prstGeom prst="ellipse">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371475</xdr:colOff>
      <xdr:row>21</xdr:row>
      <xdr:rowOff>152400</xdr:rowOff>
    </xdr:from>
    <xdr:to>
      <xdr:col>1</xdr:col>
      <xdr:colOff>514350</xdr:colOff>
      <xdr:row>23</xdr:row>
      <xdr:rowOff>76200</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5524500"/>
          <a:ext cx="14287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276225</xdr:colOff>
      <xdr:row>30</xdr:row>
      <xdr:rowOff>123825</xdr:rowOff>
    </xdr:from>
    <xdr:to>
      <xdr:col>1</xdr:col>
      <xdr:colOff>419100</xdr:colOff>
      <xdr:row>32</xdr:row>
      <xdr:rowOff>47625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5825" y="7019925"/>
          <a:ext cx="14287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219075</xdr:colOff>
      <xdr:row>26</xdr:row>
      <xdr:rowOff>161925</xdr:rowOff>
    </xdr:from>
    <xdr:to>
      <xdr:col>1</xdr:col>
      <xdr:colOff>361950</xdr:colOff>
      <xdr:row>28</xdr:row>
      <xdr:rowOff>85725</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6172200"/>
          <a:ext cx="14287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409575</xdr:colOff>
      <xdr:row>36</xdr:row>
      <xdr:rowOff>28575</xdr:rowOff>
    </xdr:from>
    <xdr:to>
      <xdr:col>17</xdr:col>
      <xdr:colOff>122559</xdr:colOff>
      <xdr:row>44</xdr:row>
      <xdr:rowOff>87526</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a:stretch>
          <a:fillRect/>
        </a:stretch>
      </xdr:blipFill>
      <xdr:spPr>
        <a:xfrm>
          <a:off x="1247775" y="7943850"/>
          <a:ext cx="8856984" cy="1582951"/>
        </a:xfrm>
        <a:prstGeom prst="rect">
          <a:avLst/>
        </a:prstGeom>
        <a:ln>
          <a:solidFill>
            <a:schemeClr val="accent1"/>
          </a:solidFill>
        </a:ln>
      </xdr:spPr>
    </xdr:pic>
    <xdr:clientData/>
  </xdr:twoCellAnchor>
  <xdr:twoCellAnchor>
    <xdr:from>
      <xdr:col>17</xdr:col>
      <xdr:colOff>76200</xdr:colOff>
      <xdr:row>13</xdr:row>
      <xdr:rowOff>276225</xdr:rowOff>
    </xdr:from>
    <xdr:to>
      <xdr:col>27</xdr:col>
      <xdr:colOff>265914</xdr:colOff>
      <xdr:row>32</xdr:row>
      <xdr:rowOff>151939</xdr:rowOff>
    </xdr:to>
    <xdr:grpSp>
      <xdr:nvGrpSpPr>
        <xdr:cNvPr id="3" name="Group 2">
          <a:extLst>
            <a:ext uri="{FF2B5EF4-FFF2-40B4-BE49-F238E27FC236}">
              <a16:creationId xmlns:a16="http://schemas.microsoft.com/office/drawing/2014/main" id="{9C76039F-0D8D-47F6-A5DD-96B669D17026}"/>
            </a:ext>
          </a:extLst>
        </xdr:cNvPr>
        <xdr:cNvGrpSpPr/>
      </xdr:nvGrpSpPr>
      <xdr:grpSpPr>
        <a:xfrm>
          <a:off x="9999518" y="3748520"/>
          <a:ext cx="6251078" cy="4058055"/>
          <a:chOff x="10220325" y="3419475"/>
          <a:chExt cx="6285714" cy="3685714"/>
        </a:xfrm>
      </xdr:grpSpPr>
      <xdr:pic>
        <xdr:nvPicPr>
          <xdr:cNvPr id="2" name="Picture 1">
            <a:extLst>
              <a:ext uri="{FF2B5EF4-FFF2-40B4-BE49-F238E27FC236}">
                <a16:creationId xmlns:a16="http://schemas.microsoft.com/office/drawing/2014/main" id="{66DA1D7D-AD28-4CFC-8FE2-F2631CAB2E59}"/>
              </a:ext>
            </a:extLst>
          </xdr:cNvPr>
          <xdr:cNvPicPr>
            <a:picLocks noChangeAspect="1"/>
          </xdr:cNvPicPr>
        </xdr:nvPicPr>
        <xdr:blipFill>
          <a:blip xmlns:r="http://schemas.openxmlformats.org/officeDocument/2006/relationships" r:embed="rId3"/>
          <a:stretch>
            <a:fillRect/>
          </a:stretch>
        </xdr:blipFill>
        <xdr:spPr>
          <a:xfrm>
            <a:off x="10220325" y="3419475"/>
            <a:ext cx="6285714" cy="3685714"/>
          </a:xfrm>
          <a:prstGeom prst="rect">
            <a:avLst/>
          </a:prstGeom>
          <a:ln>
            <a:solidFill>
              <a:schemeClr val="accent1"/>
            </a:solidFill>
          </a:ln>
        </xdr:spPr>
      </xdr:pic>
      <xdr:sp macro="" textlink="">
        <xdr:nvSpPr>
          <xdr:cNvPr id="9" name="Oval 8">
            <a:extLst>
              <a:ext uri="{FF2B5EF4-FFF2-40B4-BE49-F238E27FC236}">
                <a16:creationId xmlns:a16="http://schemas.microsoft.com/office/drawing/2014/main" id="{9B92275F-1FA5-44BA-8A52-B6A13BFB68B6}"/>
              </a:ext>
            </a:extLst>
          </xdr:cNvPr>
          <xdr:cNvSpPr/>
        </xdr:nvSpPr>
        <xdr:spPr>
          <a:xfrm>
            <a:off x="10306050" y="4314825"/>
            <a:ext cx="752475" cy="3238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IE">
              <a:solidFill>
                <a:srgbClr val="FF0000"/>
              </a:solidFill>
            </a:endParaRP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02T17:52:16.447"/>
    </inkml:context>
    <inkml:brush xml:id="br0">
      <inkml:brushProperty name="width" value="0.05" units="cm"/>
      <inkml:brushProperty name="height" value="0.05" units="cm"/>
      <inkml:brushProperty name="color" value="#66CC00"/>
    </inkml:brush>
  </inkml:definitions>
  <inkml:trace contextRef="#ctx0" brushRef="#br0">0 0 24575,'0'0'-8191</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3F61-57CF-4B5B-95AE-BA52F25B11FD}">
  <sheetPr>
    <pageSetUpPr fitToPage="1"/>
  </sheetPr>
  <dimension ref="A1:P32"/>
  <sheetViews>
    <sheetView tabSelected="1" zoomScale="90" zoomScaleNormal="90" workbookViewId="0">
      <selection activeCell="S4" sqref="S4"/>
    </sheetView>
  </sheetViews>
  <sheetFormatPr defaultRowHeight="15" x14ac:dyDescent="0.25"/>
  <cols>
    <col min="1" max="1" width="3.140625" customWidth="1"/>
    <col min="3" max="5" width="10.7109375" customWidth="1"/>
    <col min="7" max="7" width="11.85546875" customWidth="1"/>
    <col min="8" max="8" width="38" customWidth="1"/>
    <col min="9" max="9" width="15" customWidth="1"/>
    <col min="13" max="15" width="10.7109375" customWidth="1"/>
  </cols>
  <sheetData>
    <row r="1" spans="1:16" ht="95.25" customHeight="1" x14ac:dyDescent="0.25">
      <c r="A1" s="100"/>
      <c r="B1" s="101"/>
      <c r="C1" s="101"/>
      <c r="D1" s="101"/>
      <c r="E1" s="101"/>
      <c r="F1" s="101"/>
      <c r="G1" s="101" t="s">
        <v>192</v>
      </c>
      <c r="H1" s="101"/>
      <c r="I1" s="101"/>
      <c r="J1" s="101"/>
      <c r="K1" s="101"/>
      <c r="L1" s="101"/>
      <c r="M1" s="101"/>
      <c r="N1" s="102"/>
      <c r="O1" s="102"/>
      <c r="P1" s="100"/>
    </row>
    <row r="2" spans="1:16" x14ac:dyDescent="0.25">
      <c r="B2" s="2" t="s">
        <v>57</v>
      </c>
      <c r="L2" s="2" t="s">
        <v>125</v>
      </c>
    </row>
    <row r="3" spans="1:16" ht="33" customHeight="1" x14ac:dyDescent="0.25">
      <c r="B3" s="170" t="s">
        <v>58</v>
      </c>
      <c r="H3" s="99" t="s">
        <v>62</v>
      </c>
      <c r="I3" s="99" t="s">
        <v>3</v>
      </c>
      <c r="J3" s="99" t="s">
        <v>4</v>
      </c>
      <c r="L3" s="98" t="s">
        <v>115</v>
      </c>
      <c r="M3" s="98" t="s">
        <v>0</v>
      </c>
      <c r="N3" s="98" t="s">
        <v>1</v>
      </c>
      <c r="O3" s="98" t="s">
        <v>22</v>
      </c>
      <c r="P3" s="98" t="s">
        <v>116</v>
      </c>
    </row>
    <row r="4" spans="1:16" ht="17.25" customHeight="1" x14ac:dyDescent="0.25">
      <c r="H4" s="171" t="s">
        <v>0</v>
      </c>
      <c r="I4" s="172">
        <v>150</v>
      </c>
      <c r="J4" s="172">
        <v>180</v>
      </c>
      <c r="L4" s="173" t="s">
        <v>117</v>
      </c>
      <c r="M4" s="174">
        <v>150</v>
      </c>
      <c r="N4" s="174">
        <v>220</v>
      </c>
      <c r="O4" s="174">
        <v>130</v>
      </c>
      <c r="P4" s="174">
        <v>162</v>
      </c>
    </row>
    <row r="5" spans="1:16" x14ac:dyDescent="0.25">
      <c r="B5" s="2" t="s">
        <v>54</v>
      </c>
      <c r="H5" s="171" t="s">
        <v>179</v>
      </c>
      <c r="I5" s="172">
        <v>220</v>
      </c>
      <c r="J5" s="172">
        <v>290</v>
      </c>
      <c r="L5" s="173" t="s">
        <v>118</v>
      </c>
      <c r="M5" s="174">
        <v>150</v>
      </c>
      <c r="N5" s="174">
        <v>220</v>
      </c>
      <c r="O5" s="174">
        <v>190</v>
      </c>
      <c r="P5" s="174">
        <v>212</v>
      </c>
    </row>
    <row r="6" spans="1:16" x14ac:dyDescent="0.25">
      <c r="B6" t="s">
        <v>55</v>
      </c>
      <c r="H6" s="171" t="s">
        <v>22</v>
      </c>
      <c r="I6" s="172">
        <v>130</v>
      </c>
      <c r="J6" s="172">
        <v>190</v>
      </c>
      <c r="L6" s="173" t="s">
        <v>119</v>
      </c>
      <c r="M6" s="174">
        <v>150</v>
      </c>
      <c r="N6" s="174">
        <v>290</v>
      </c>
      <c r="O6" s="174">
        <v>130</v>
      </c>
      <c r="P6" s="174">
        <v>231</v>
      </c>
    </row>
    <row r="7" spans="1:16" x14ac:dyDescent="0.25">
      <c r="L7" s="173" t="s">
        <v>120</v>
      </c>
      <c r="M7" s="174">
        <v>150</v>
      </c>
      <c r="N7" s="174">
        <v>290</v>
      </c>
      <c r="O7" s="174">
        <v>190</v>
      </c>
      <c r="P7" s="174">
        <v>299</v>
      </c>
    </row>
    <row r="8" spans="1:16" x14ac:dyDescent="0.25">
      <c r="B8" s="2" t="s">
        <v>56</v>
      </c>
      <c r="H8" s="99" t="s">
        <v>128</v>
      </c>
      <c r="I8" s="99" t="s">
        <v>10</v>
      </c>
      <c r="L8" s="173" t="s">
        <v>121</v>
      </c>
      <c r="M8" s="174">
        <v>180</v>
      </c>
      <c r="N8" s="174">
        <v>220</v>
      </c>
      <c r="O8" s="174">
        <v>130</v>
      </c>
      <c r="P8" s="174">
        <v>223</v>
      </c>
    </row>
    <row r="9" spans="1:16" x14ac:dyDescent="0.25">
      <c r="B9" t="s">
        <v>11</v>
      </c>
      <c r="H9" s="175" t="s">
        <v>126</v>
      </c>
      <c r="I9" s="176">
        <v>100</v>
      </c>
      <c r="L9" s="173" t="s">
        <v>122</v>
      </c>
      <c r="M9" s="174">
        <v>180</v>
      </c>
      <c r="N9" s="174">
        <v>220</v>
      </c>
      <c r="O9" s="174">
        <v>190</v>
      </c>
      <c r="P9" s="174">
        <v>283</v>
      </c>
    </row>
    <row r="10" spans="1:16" x14ac:dyDescent="0.25">
      <c r="H10" s="175" t="s">
        <v>127</v>
      </c>
      <c r="I10" s="176">
        <v>200</v>
      </c>
      <c r="L10" s="173" t="s">
        <v>123</v>
      </c>
      <c r="M10" s="174">
        <v>180</v>
      </c>
      <c r="N10" s="174">
        <v>290</v>
      </c>
      <c r="O10" s="174">
        <v>130</v>
      </c>
      <c r="P10" s="174">
        <v>315</v>
      </c>
    </row>
    <row r="11" spans="1:16" x14ac:dyDescent="0.25">
      <c r="B11" s="2" t="s">
        <v>53</v>
      </c>
      <c r="L11" s="173" t="s">
        <v>124</v>
      </c>
      <c r="M11" s="174">
        <v>180</v>
      </c>
      <c r="N11" s="174">
        <v>290</v>
      </c>
      <c r="O11" s="174">
        <v>190</v>
      </c>
      <c r="P11" s="174">
        <v>419</v>
      </c>
    </row>
    <row r="12" spans="1:16" x14ac:dyDescent="0.25">
      <c r="B12" s="188" t="s">
        <v>178</v>
      </c>
      <c r="C12" s="188"/>
      <c r="D12" s="188"/>
      <c r="E12" s="188"/>
      <c r="F12" s="188"/>
      <c r="G12" s="188"/>
      <c r="H12" s="188"/>
      <c r="L12" s="173">
        <v>0</v>
      </c>
      <c r="M12" s="174">
        <v>165</v>
      </c>
      <c r="N12" s="174">
        <v>255</v>
      </c>
      <c r="O12" s="174">
        <v>160</v>
      </c>
      <c r="P12" s="174">
        <v>275</v>
      </c>
    </row>
    <row r="13" spans="1:16" x14ac:dyDescent="0.25">
      <c r="B13" s="188"/>
      <c r="C13" s="188"/>
      <c r="D13" s="188"/>
      <c r="E13" s="188"/>
      <c r="F13" s="188"/>
      <c r="G13" s="188"/>
      <c r="H13" s="188"/>
      <c r="L13" s="173" t="s">
        <v>117</v>
      </c>
      <c r="M13" s="174">
        <v>150</v>
      </c>
      <c r="N13" s="174">
        <v>220</v>
      </c>
      <c r="O13" s="174">
        <v>130</v>
      </c>
      <c r="P13" s="174">
        <v>164</v>
      </c>
    </row>
    <row r="14" spans="1:16" x14ac:dyDescent="0.25">
      <c r="B14" t="s">
        <v>59</v>
      </c>
      <c r="L14" s="173" t="s">
        <v>118</v>
      </c>
      <c r="M14" s="174">
        <v>150</v>
      </c>
      <c r="N14" s="174">
        <v>220</v>
      </c>
      <c r="O14" s="174">
        <v>190</v>
      </c>
      <c r="P14" s="174">
        <v>207</v>
      </c>
    </row>
    <row r="15" spans="1:16" x14ac:dyDescent="0.25">
      <c r="L15" s="173" t="s">
        <v>119</v>
      </c>
      <c r="M15" s="174">
        <v>150</v>
      </c>
      <c r="N15" s="174">
        <v>290</v>
      </c>
      <c r="O15" s="174">
        <v>130</v>
      </c>
      <c r="P15" s="174">
        <v>233</v>
      </c>
    </row>
    <row r="16" spans="1:16" x14ac:dyDescent="0.25">
      <c r="G16" s="3"/>
      <c r="H16" s="184" t="s">
        <v>180</v>
      </c>
      <c r="I16" s="184" t="s">
        <v>109</v>
      </c>
      <c r="L16" s="173" t="s">
        <v>120</v>
      </c>
      <c r="M16" s="174">
        <v>150</v>
      </c>
      <c r="N16" s="174">
        <v>290</v>
      </c>
      <c r="O16" s="174">
        <v>190</v>
      </c>
      <c r="P16" s="174">
        <v>299</v>
      </c>
    </row>
    <row r="17" spans="8:16" ht="18" customHeight="1" x14ac:dyDescent="0.25">
      <c r="H17" s="177" t="s">
        <v>110</v>
      </c>
      <c r="I17" s="186" t="s">
        <v>114</v>
      </c>
      <c r="L17" s="173" t="s">
        <v>121</v>
      </c>
      <c r="M17" s="174">
        <v>180</v>
      </c>
      <c r="N17" s="174">
        <v>220</v>
      </c>
      <c r="O17" s="174">
        <v>130</v>
      </c>
      <c r="P17" s="174">
        <v>212</v>
      </c>
    </row>
    <row r="18" spans="8:16" ht="18" customHeight="1" x14ac:dyDescent="0.25">
      <c r="H18" s="177" t="s">
        <v>111</v>
      </c>
      <c r="I18" s="187"/>
      <c r="L18" s="173" t="s">
        <v>122</v>
      </c>
      <c r="M18" s="174">
        <v>180</v>
      </c>
      <c r="N18" s="174">
        <v>220</v>
      </c>
      <c r="O18" s="174">
        <v>190</v>
      </c>
      <c r="P18" s="174">
        <v>283</v>
      </c>
    </row>
    <row r="19" spans="8:16" ht="18" customHeight="1" x14ac:dyDescent="0.25">
      <c r="H19" s="178" t="s">
        <v>181</v>
      </c>
      <c r="I19" s="177" t="s">
        <v>112</v>
      </c>
      <c r="L19" s="173" t="s">
        <v>123</v>
      </c>
      <c r="M19" s="174">
        <v>180</v>
      </c>
      <c r="N19" s="174">
        <v>290</v>
      </c>
      <c r="O19" s="174">
        <v>130</v>
      </c>
      <c r="P19" s="174">
        <v>318</v>
      </c>
    </row>
    <row r="20" spans="8:16" ht="18" customHeight="1" x14ac:dyDescent="0.25">
      <c r="H20" s="178" t="s">
        <v>129</v>
      </c>
      <c r="I20" s="177" t="s">
        <v>113</v>
      </c>
      <c r="L20" s="173" t="s">
        <v>124</v>
      </c>
      <c r="M20" s="174">
        <v>180</v>
      </c>
      <c r="N20" s="174">
        <v>290</v>
      </c>
      <c r="O20" s="174">
        <v>190</v>
      </c>
      <c r="P20" s="174">
        <v>407</v>
      </c>
    </row>
    <row r="21" spans="8:16" ht="18" customHeight="1" x14ac:dyDescent="0.25">
      <c r="L21" s="173">
        <v>0</v>
      </c>
      <c r="M21" s="174">
        <v>165</v>
      </c>
      <c r="N21" s="174">
        <v>255</v>
      </c>
      <c r="O21" s="174">
        <v>160</v>
      </c>
      <c r="P21" s="174">
        <v>275</v>
      </c>
    </row>
    <row r="22" spans="8:16" ht="18" customHeight="1" x14ac:dyDescent="0.25">
      <c r="L22" s="189" t="s">
        <v>193</v>
      </c>
      <c r="M22" s="189"/>
      <c r="N22" s="189"/>
      <c r="O22" s="189"/>
      <c r="P22" s="189"/>
    </row>
    <row r="23" spans="8:16" ht="18" customHeight="1" x14ac:dyDescent="0.25">
      <c r="L23" s="190"/>
      <c r="M23" s="190"/>
      <c r="N23" s="190"/>
      <c r="O23" s="190"/>
      <c r="P23" s="190"/>
    </row>
    <row r="24" spans="8:16" ht="18" customHeight="1" x14ac:dyDescent="0.25">
      <c r="L24" s="190"/>
      <c r="M24" s="190"/>
      <c r="N24" s="190"/>
      <c r="O24" s="190"/>
      <c r="P24" s="190"/>
    </row>
    <row r="25" spans="8:16" ht="18" customHeight="1" x14ac:dyDescent="0.25">
      <c r="L25" s="190"/>
      <c r="M25" s="190"/>
      <c r="N25" s="190"/>
      <c r="O25" s="190"/>
      <c r="P25" s="190"/>
    </row>
    <row r="26" spans="8:16" ht="18" customHeight="1" x14ac:dyDescent="0.25"/>
    <row r="27" spans="8:16" ht="18" customHeight="1" x14ac:dyDescent="0.25"/>
    <row r="28" spans="8:16" ht="18" customHeight="1" x14ac:dyDescent="0.25"/>
    <row r="29" spans="8:16" ht="18" customHeight="1" x14ac:dyDescent="0.25"/>
    <row r="30" spans="8:16" ht="18" customHeight="1" x14ac:dyDescent="0.25"/>
    <row r="31" spans="8:16" ht="18" customHeight="1" x14ac:dyDescent="0.25"/>
    <row r="32" spans="8:16" ht="18" customHeight="1" x14ac:dyDescent="0.25"/>
  </sheetData>
  <mergeCells count="3">
    <mergeCell ref="I17:I18"/>
    <mergeCell ref="B12:H13"/>
    <mergeCell ref="L22:P25"/>
  </mergeCells>
  <pageMargins left="0.7" right="0.7" top="0.75" bottom="0.75" header="0.3" footer="0.3"/>
  <pageSetup paperSize="9" scale="70" fitToHeight="0" orientation="landscape" r:id="rId1"/>
  <headerFooter>
    <oddFooter xml:space="preserve">&amp;Lpage 1 of 9&amp;R&amp;"-,Italic"&amp;K0070C0www.LeanIreland.ie, info@LeanIreland.ie, +353 91 870708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8BD9-EFA2-41C1-BDB7-0B75ED323609}">
  <sheetPr>
    <pageSetUpPr fitToPage="1"/>
  </sheetPr>
  <dimension ref="B1:X17"/>
  <sheetViews>
    <sheetView zoomScale="130" zoomScaleNormal="130" workbookViewId="0">
      <selection activeCell="V3" sqref="V3"/>
    </sheetView>
  </sheetViews>
  <sheetFormatPr defaultRowHeight="15" x14ac:dyDescent="0.25"/>
  <cols>
    <col min="1" max="1" width="5.5703125" customWidth="1"/>
    <col min="3" max="9" width="6.7109375" customWidth="1"/>
    <col min="11" max="13" width="10.7109375" customWidth="1"/>
    <col min="18" max="18" width="6" customWidth="1"/>
    <col min="19" max="19" width="5.7109375" customWidth="1"/>
    <col min="20" max="20" width="9.140625" style="23"/>
  </cols>
  <sheetData>
    <row r="1" spans="2:24" ht="36" customHeight="1" x14ac:dyDescent="0.25">
      <c r="B1" s="50" t="s">
        <v>60</v>
      </c>
    </row>
    <row r="2" spans="2:24" s="51" customFormat="1" ht="33" customHeight="1" x14ac:dyDescent="0.25">
      <c r="C2" s="191" t="s">
        <v>62</v>
      </c>
      <c r="D2" s="191"/>
      <c r="E2" s="191"/>
      <c r="F2" s="191" t="s">
        <v>47</v>
      </c>
      <c r="G2" s="191"/>
      <c r="H2" s="191"/>
      <c r="I2" s="194" t="s">
        <v>61</v>
      </c>
      <c r="J2" s="194"/>
      <c r="K2" s="191" t="s">
        <v>68</v>
      </c>
      <c r="L2" s="191"/>
      <c r="M2" s="191"/>
      <c r="N2" s="191" t="s">
        <v>47</v>
      </c>
      <c r="O2" s="191"/>
      <c r="P2" s="191"/>
      <c r="Q2" s="195" t="s">
        <v>61</v>
      </c>
      <c r="R2" s="195"/>
      <c r="T2" s="27"/>
    </row>
    <row r="3" spans="2:24" ht="51" customHeight="1" thickBot="1" x14ac:dyDescent="0.3">
      <c r="B3" s="41" t="s">
        <v>49</v>
      </c>
      <c r="C3" s="63" t="s">
        <v>23</v>
      </c>
      <c r="D3" s="63" t="s">
        <v>24</v>
      </c>
      <c r="E3" s="63" t="s">
        <v>30</v>
      </c>
      <c r="F3" s="21" t="s">
        <v>25</v>
      </c>
      <c r="G3" s="21" t="s">
        <v>26</v>
      </c>
      <c r="H3" s="21" t="s">
        <v>27</v>
      </c>
      <c r="I3" s="60" t="s">
        <v>28</v>
      </c>
      <c r="K3" s="4" t="s">
        <v>40</v>
      </c>
      <c r="L3" s="4" t="s">
        <v>41</v>
      </c>
      <c r="M3" s="4" t="s">
        <v>42</v>
      </c>
      <c r="N3" s="146" t="s">
        <v>25</v>
      </c>
      <c r="O3" s="21" t="s">
        <v>26</v>
      </c>
      <c r="P3" s="21" t="s">
        <v>27</v>
      </c>
      <c r="Q3" s="60" t="s">
        <v>28</v>
      </c>
      <c r="R3" s="192" t="s">
        <v>67</v>
      </c>
      <c r="S3" s="193"/>
      <c r="T3" s="47" t="s">
        <v>11</v>
      </c>
      <c r="V3" s="103" t="s">
        <v>182</v>
      </c>
      <c r="W3" s="103" t="s">
        <v>183</v>
      </c>
      <c r="X3" s="103" t="s">
        <v>130</v>
      </c>
    </row>
    <row r="4" spans="2:24" ht="21" x14ac:dyDescent="0.35">
      <c r="B4" s="23">
        <v>1</v>
      </c>
      <c r="C4" s="151" t="s">
        <v>3</v>
      </c>
      <c r="D4" s="152" t="s">
        <v>3</v>
      </c>
      <c r="E4" s="135" t="s">
        <v>3</v>
      </c>
      <c r="F4" s="153" t="s">
        <v>4</v>
      </c>
      <c r="G4" s="143" t="s">
        <v>4</v>
      </c>
      <c r="H4" s="143" t="s">
        <v>4</v>
      </c>
      <c r="I4" s="52" t="s">
        <v>3</v>
      </c>
      <c r="K4" s="57">
        <v>150</v>
      </c>
      <c r="L4" s="57">
        <v>220</v>
      </c>
      <c r="M4" s="57">
        <v>130</v>
      </c>
      <c r="N4" s="154" t="s">
        <v>4</v>
      </c>
      <c r="O4" s="155" t="s">
        <v>4</v>
      </c>
      <c r="P4" s="155" t="s">
        <v>4</v>
      </c>
      <c r="Q4" s="156" t="s">
        <v>3</v>
      </c>
      <c r="R4" s="1">
        <v>162</v>
      </c>
      <c r="S4" s="1">
        <v>164</v>
      </c>
      <c r="T4" s="169">
        <f t="shared" ref="T4:T11" si="0">(R4+S4)/2</f>
        <v>163</v>
      </c>
      <c r="V4" s="159">
        <f>(T4+T5+T8+T9)/4</f>
        <v>218.25</v>
      </c>
      <c r="W4" s="161">
        <f>(T6+T7+T10+T11)/4</f>
        <v>315.125</v>
      </c>
      <c r="X4" s="66">
        <f>W4-V4</f>
        <v>96.875</v>
      </c>
    </row>
    <row r="5" spans="2:24" ht="21" x14ac:dyDescent="0.35">
      <c r="B5" s="23">
        <f>B4+1</f>
        <v>2</v>
      </c>
      <c r="C5" s="136" t="s">
        <v>4</v>
      </c>
      <c r="D5" s="137" t="s">
        <v>3</v>
      </c>
      <c r="E5" s="138" t="s">
        <v>3</v>
      </c>
      <c r="F5" s="142" t="s">
        <v>3</v>
      </c>
      <c r="G5" s="143" t="s">
        <v>3</v>
      </c>
      <c r="H5" s="143" t="s">
        <v>4</v>
      </c>
      <c r="I5" s="52" t="s">
        <v>4</v>
      </c>
      <c r="K5" s="58">
        <v>180</v>
      </c>
      <c r="L5" s="57">
        <v>220</v>
      </c>
      <c r="M5" s="57">
        <v>130</v>
      </c>
      <c r="N5" s="154" t="s">
        <v>3</v>
      </c>
      <c r="O5" s="155" t="s">
        <v>3</v>
      </c>
      <c r="P5" s="155" t="s">
        <v>4</v>
      </c>
      <c r="Q5" s="156" t="s">
        <v>4</v>
      </c>
      <c r="R5" s="1">
        <v>223</v>
      </c>
      <c r="S5" s="1">
        <v>212</v>
      </c>
      <c r="T5" s="169">
        <f t="shared" si="0"/>
        <v>217.5</v>
      </c>
    </row>
    <row r="6" spans="2:24" ht="30" x14ac:dyDescent="0.35">
      <c r="B6" s="23">
        <f t="shared" ref="B6:B11" si="1">B5+1</f>
        <v>3</v>
      </c>
      <c r="C6" s="136" t="s">
        <v>3</v>
      </c>
      <c r="D6" s="137" t="s">
        <v>4</v>
      </c>
      <c r="E6" s="138" t="s">
        <v>3</v>
      </c>
      <c r="F6" s="142" t="s">
        <v>3</v>
      </c>
      <c r="G6" s="143" t="s">
        <v>4</v>
      </c>
      <c r="H6" s="143" t="s">
        <v>3</v>
      </c>
      <c r="I6" s="52" t="s">
        <v>4</v>
      </c>
      <c r="K6" s="57">
        <v>150</v>
      </c>
      <c r="L6" s="58">
        <v>290</v>
      </c>
      <c r="M6" s="57">
        <v>130</v>
      </c>
      <c r="N6" s="154" t="s">
        <v>3</v>
      </c>
      <c r="O6" s="155" t="s">
        <v>4</v>
      </c>
      <c r="P6" s="155" t="s">
        <v>3</v>
      </c>
      <c r="Q6" s="156" t="s">
        <v>4</v>
      </c>
      <c r="R6" s="1">
        <v>231</v>
      </c>
      <c r="S6" s="1">
        <v>233</v>
      </c>
      <c r="T6" s="169">
        <f t="shared" si="0"/>
        <v>232</v>
      </c>
      <c r="V6" s="103" t="s">
        <v>158</v>
      </c>
      <c r="W6" s="103" t="s">
        <v>159</v>
      </c>
      <c r="X6" s="103" t="s">
        <v>130</v>
      </c>
    </row>
    <row r="7" spans="2:24" ht="21" x14ac:dyDescent="0.35">
      <c r="B7" s="23">
        <f t="shared" si="1"/>
        <v>4</v>
      </c>
      <c r="C7" s="136" t="s">
        <v>4</v>
      </c>
      <c r="D7" s="137" t="s">
        <v>4</v>
      </c>
      <c r="E7" s="138" t="s">
        <v>3</v>
      </c>
      <c r="F7" s="142" t="s">
        <v>4</v>
      </c>
      <c r="G7" s="143" t="s">
        <v>3</v>
      </c>
      <c r="H7" s="143" t="s">
        <v>3</v>
      </c>
      <c r="I7" s="52" t="s">
        <v>3</v>
      </c>
      <c r="K7" s="58">
        <v>180</v>
      </c>
      <c r="L7" s="58">
        <v>290</v>
      </c>
      <c r="M7" s="57">
        <v>130</v>
      </c>
      <c r="N7" s="154" t="s">
        <v>4</v>
      </c>
      <c r="O7" s="155" t="s">
        <v>3</v>
      </c>
      <c r="P7" s="155" t="s">
        <v>3</v>
      </c>
      <c r="Q7" s="156" t="s">
        <v>3</v>
      </c>
      <c r="R7" s="1">
        <v>315</v>
      </c>
      <c r="S7" s="1">
        <v>318</v>
      </c>
      <c r="T7" s="169">
        <f t="shared" si="0"/>
        <v>316.5</v>
      </c>
      <c r="V7" s="160">
        <f>(T5+T6+T9+T10)/4</f>
        <v>257.875</v>
      </c>
      <c r="W7" s="32">
        <f>(T4+T7+T8+T11)/4</f>
        <v>275.5</v>
      </c>
      <c r="X7" s="66">
        <f>W7-V7</f>
        <v>17.625</v>
      </c>
    </row>
    <row r="8" spans="2:24" ht="21" x14ac:dyDescent="0.35">
      <c r="B8" s="23">
        <f t="shared" si="1"/>
        <v>5</v>
      </c>
      <c r="C8" s="136" t="s">
        <v>3</v>
      </c>
      <c r="D8" s="137" t="s">
        <v>3</v>
      </c>
      <c r="E8" s="138" t="s">
        <v>4</v>
      </c>
      <c r="F8" s="144" t="s">
        <v>4</v>
      </c>
      <c r="G8" s="137" t="s">
        <v>3</v>
      </c>
      <c r="H8" s="137" t="s">
        <v>3</v>
      </c>
      <c r="I8" s="52" t="s">
        <v>4</v>
      </c>
      <c r="K8" s="57">
        <v>150</v>
      </c>
      <c r="L8" s="57">
        <v>220</v>
      </c>
      <c r="M8" s="58">
        <v>190</v>
      </c>
      <c r="N8" s="157" t="s">
        <v>4</v>
      </c>
      <c r="O8" s="158" t="s">
        <v>3</v>
      </c>
      <c r="P8" s="158" t="s">
        <v>3</v>
      </c>
      <c r="Q8" s="156" t="s">
        <v>4</v>
      </c>
      <c r="R8" s="1">
        <v>212</v>
      </c>
      <c r="S8" s="1">
        <v>207</v>
      </c>
      <c r="T8" s="169">
        <f t="shared" si="0"/>
        <v>209.5</v>
      </c>
    </row>
    <row r="9" spans="2:24" ht="21" x14ac:dyDescent="0.35">
      <c r="B9" s="23">
        <f t="shared" si="1"/>
        <v>6</v>
      </c>
      <c r="C9" s="136" t="s">
        <v>4</v>
      </c>
      <c r="D9" s="137" t="s">
        <v>3</v>
      </c>
      <c r="E9" s="138" t="s">
        <v>4</v>
      </c>
      <c r="F9" s="144" t="s">
        <v>3</v>
      </c>
      <c r="G9" s="137" t="s">
        <v>4</v>
      </c>
      <c r="H9" s="137" t="s">
        <v>3</v>
      </c>
      <c r="I9" s="52" t="s">
        <v>3</v>
      </c>
      <c r="K9" s="58">
        <v>180</v>
      </c>
      <c r="L9" s="57">
        <v>220</v>
      </c>
      <c r="M9" s="58">
        <v>190</v>
      </c>
      <c r="N9" s="157" t="s">
        <v>3</v>
      </c>
      <c r="O9" s="158" t="s">
        <v>4</v>
      </c>
      <c r="P9" s="158" t="s">
        <v>3</v>
      </c>
      <c r="Q9" s="156" t="s">
        <v>3</v>
      </c>
      <c r="R9" s="1">
        <v>283</v>
      </c>
      <c r="S9" s="1">
        <v>283</v>
      </c>
      <c r="T9" s="169">
        <f t="shared" si="0"/>
        <v>283</v>
      </c>
    </row>
    <row r="10" spans="2:24" ht="21" x14ac:dyDescent="0.35">
      <c r="B10" s="23">
        <f t="shared" si="1"/>
        <v>7</v>
      </c>
      <c r="C10" s="136" t="s">
        <v>3</v>
      </c>
      <c r="D10" s="137" t="s">
        <v>4</v>
      </c>
      <c r="E10" s="138" t="s">
        <v>4</v>
      </c>
      <c r="F10" s="144" t="s">
        <v>3</v>
      </c>
      <c r="G10" s="137" t="s">
        <v>3</v>
      </c>
      <c r="H10" s="137" t="s">
        <v>4</v>
      </c>
      <c r="I10" s="52" t="s">
        <v>3</v>
      </c>
      <c r="K10" s="57">
        <v>150</v>
      </c>
      <c r="L10" s="58">
        <v>290</v>
      </c>
      <c r="M10" s="58">
        <v>190</v>
      </c>
      <c r="N10" s="157" t="s">
        <v>3</v>
      </c>
      <c r="O10" s="158" t="s">
        <v>3</v>
      </c>
      <c r="P10" s="158" t="s">
        <v>4</v>
      </c>
      <c r="Q10" s="156" t="s">
        <v>3</v>
      </c>
      <c r="R10" s="1">
        <v>299</v>
      </c>
      <c r="S10" s="1">
        <v>299</v>
      </c>
      <c r="T10" s="169">
        <f t="shared" si="0"/>
        <v>299</v>
      </c>
    </row>
    <row r="11" spans="2:24" ht="21.75" thickBot="1" x14ac:dyDescent="0.4">
      <c r="B11" s="23">
        <f t="shared" si="1"/>
        <v>8</v>
      </c>
      <c r="C11" s="139" t="s">
        <v>4</v>
      </c>
      <c r="D11" s="140" t="s">
        <v>4</v>
      </c>
      <c r="E11" s="141" t="s">
        <v>4</v>
      </c>
      <c r="F11" s="142" t="s">
        <v>4</v>
      </c>
      <c r="G11" s="143" t="s">
        <v>4</v>
      </c>
      <c r="H11" s="143" t="s">
        <v>4</v>
      </c>
      <c r="I11" s="52" t="s">
        <v>4</v>
      </c>
      <c r="K11" s="58">
        <v>180</v>
      </c>
      <c r="L11" s="58">
        <v>290</v>
      </c>
      <c r="M11" s="58">
        <v>190</v>
      </c>
      <c r="N11" s="154" t="s">
        <v>4</v>
      </c>
      <c r="O11" s="155" t="s">
        <v>4</v>
      </c>
      <c r="P11" s="155" t="s">
        <v>4</v>
      </c>
      <c r="Q11" s="156" t="s">
        <v>4</v>
      </c>
      <c r="R11" s="1">
        <v>419</v>
      </c>
      <c r="S11" s="1">
        <v>407</v>
      </c>
      <c r="T11" s="169">
        <f t="shared" si="0"/>
        <v>413</v>
      </c>
    </row>
    <row r="12" spans="2:24" x14ac:dyDescent="0.25">
      <c r="B12" s="41" t="s">
        <v>64</v>
      </c>
      <c r="C12" s="23">
        <v>0</v>
      </c>
      <c r="D12" s="23">
        <v>0</v>
      </c>
      <c r="E12" s="23">
        <v>0</v>
      </c>
      <c r="F12" s="23">
        <v>0</v>
      </c>
      <c r="G12" s="23">
        <v>0</v>
      </c>
      <c r="H12" s="23">
        <v>0</v>
      </c>
      <c r="I12" s="23">
        <v>0</v>
      </c>
    </row>
    <row r="14" spans="2:24" x14ac:dyDescent="0.25">
      <c r="B14" s="2" t="s">
        <v>65</v>
      </c>
    </row>
    <row r="15" spans="2:24" x14ac:dyDescent="0.25">
      <c r="B15" s="23">
        <v>1</v>
      </c>
      <c r="C15" s="40" t="s">
        <v>63</v>
      </c>
    </row>
    <row r="16" spans="2:24" x14ac:dyDescent="0.25">
      <c r="B16" s="23">
        <v>2</v>
      </c>
      <c r="C16" s="40" t="s">
        <v>66</v>
      </c>
    </row>
    <row r="17" spans="2:3" x14ac:dyDescent="0.25">
      <c r="B17" s="23">
        <v>3</v>
      </c>
      <c r="C17" t="s">
        <v>106</v>
      </c>
    </row>
  </sheetData>
  <mergeCells count="7">
    <mergeCell ref="C2:E2"/>
    <mergeCell ref="F2:H2"/>
    <mergeCell ref="R3:S3"/>
    <mergeCell ref="K2:M2"/>
    <mergeCell ref="N2:P2"/>
    <mergeCell ref="I2:J2"/>
    <mergeCell ref="Q2:R2"/>
  </mergeCells>
  <pageMargins left="0.7" right="0.7" top="0.75" bottom="0.75" header="0.3" footer="0.3"/>
  <pageSetup paperSize="9" scale="81" fitToHeight="0" orientation="landscape" r:id="rId1"/>
  <headerFooter>
    <oddFooter xml:space="preserve">&amp;Lpage 2 of 9&amp;R&amp;"-,Italic"&amp;K0070C0www.LeanIreland.ie, info@LeanIreland.ie, +353 91 870708 </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989D5852-45FA-4856-AB87-D15F75AE04AC}">
            <xm:f>NOT(ISERROR(SEARCH("-",N4)))</xm:f>
            <xm:f>"-"</xm:f>
            <x14:dxf>
              <fill>
                <patternFill>
                  <bgColor theme="4" tint="0.79998168889431442"/>
                </patternFill>
              </fill>
            </x14:dxf>
          </x14:cfRule>
          <x14:cfRule type="containsText" priority="2" operator="containsText" id="{70D0048E-1C55-4EA8-A551-3AB0F9E309F4}">
            <xm:f>NOT(ISERROR(SEARCH("+",N4)))</xm:f>
            <xm:f>"+"</xm:f>
            <x14:dxf>
              <font>
                <color theme="1"/>
              </font>
              <fill>
                <patternFill>
                  <bgColor theme="5" tint="0.79998168889431442"/>
                </patternFill>
              </fill>
            </x14:dxf>
          </x14:cfRule>
          <xm:sqref>N4:Q11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E3583-8E47-4794-B28B-CB8519FF1476}">
  <sheetPr>
    <pageSetUpPr fitToPage="1"/>
  </sheetPr>
  <dimension ref="B1:T45"/>
  <sheetViews>
    <sheetView topLeftCell="A3" zoomScale="120" zoomScaleNormal="120" workbookViewId="0">
      <selection activeCell="K3" sqref="K3:M3"/>
    </sheetView>
  </sheetViews>
  <sheetFormatPr defaultRowHeight="15" x14ac:dyDescent="0.25"/>
  <cols>
    <col min="1" max="1" width="2.42578125" customWidth="1"/>
    <col min="4" max="5" width="9.140625" style="23"/>
    <col min="6" max="6" width="10.140625" style="23" customWidth="1"/>
    <col min="7" max="9" width="9.140625" style="23"/>
    <col min="14" max="14" width="12.7109375" customWidth="1"/>
    <col min="15" max="15" width="10.28515625" customWidth="1"/>
    <col min="16" max="17" width="9.7109375" customWidth="1"/>
  </cols>
  <sheetData>
    <row r="1" spans="2:18" ht="27.75" customHeight="1" x14ac:dyDescent="0.25">
      <c r="B1" s="50" t="s">
        <v>169</v>
      </c>
    </row>
    <row r="2" spans="2:18" s="3" customFormat="1" ht="45" x14ac:dyDescent="0.25">
      <c r="B2" s="4" t="s">
        <v>0</v>
      </c>
      <c r="C2" s="4" t="s">
        <v>1</v>
      </c>
      <c r="D2" s="4" t="s">
        <v>22</v>
      </c>
      <c r="E2" s="193" t="s">
        <v>2</v>
      </c>
      <c r="F2" s="196"/>
      <c r="G2" s="47" t="s">
        <v>11</v>
      </c>
      <c r="I2" s="1"/>
      <c r="J2" s="50" t="s">
        <v>19</v>
      </c>
      <c r="K2" s="36"/>
      <c r="L2" s="36"/>
      <c r="M2" s="36"/>
    </row>
    <row r="3" spans="2:18" ht="45" x14ac:dyDescent="0.25">
      <c r="B3" s="57">
        <v>150</v>
      </c>
      <c r="C3" s="57">
        <v>220</v>
      </c>
      <c r="D3" s="57">
        <v>130</v>
      </c>
      <c r="E3" s="23">
        <v>162</v>
      </c>
      <c r="F3" s="36">
        <v>164</v>
      </c>
      <c r="G3" s="169">
        <f>(E3+F3)/2</f>
        <v>163</v>
      </c>
      <c r="H3"/>
      <c r="I3" s="1"/>
      <c r="J3" s="1"/>
      <c r="K3" s="4" t="s">
        <v>0</v>
      </c>
      <c r="L3" s="4" t="s">
        <v>1</v>
      </c>
      <c r="M3" s="4" t="s">
        <v>22</v>
      </c>
    </row>
    <row r="4" spans="2:18" x14ac:dyDescent="0.25">
      <c r="B4" s="58">
        <v>180</v>
      </c>
      <c r="C4" s="57">
        <v>220</v>
      </c>
      <c r="D4" s="57">
        <v>130</v>
      </c>
      <c r="E4" s="23">
        <v>223</v>
      </c>
      <c r="F4" s="36">
        <v>212</v>
      </c>
      <c r="G4" s="169">
        <f t="shared" ref="G4:G10" si="0">(E4+F4)/2</f>
        <v>217.5</v>
      </c>
      <c r="H4"/>
      <c r="I4" s="2" t="s">
        <v>5</v>
      </c>
      <c r="J4" s="8" t="s">
        <v>3</v>
      </c>
      <c r="K4" s="30">
        <f>(G3+G5+G7+G9)/4</f>
        <v>225.875</v>
      </c>
      <c r="L4" s="30">
        <f>(G3+G4+G7+G8)/4</f>
        <v>218.25</v>
      </c>
      <c r="M4" s="30">
        <f>(G3+G4+G5+G6)/4</f>
        <v>232.25</v>
      </c>
    </row>
    <row r="5" spans="2:18" x14ac:dyDescent="0.25">
      <c r="B5" s="57">
        <v>150</v>
      </c>
      <c r="C5" s="58">
        <v>290</v>
      </c>
      <c r="D5" s="57">
        <v>130</v>
      </c>
      <c r="E5" s="23">
        <v>231</v>
      </c>
      <c r="F5" s="36">
        <v>233</v>
      </c>
      <c r="G5" s="169">
        <f t="shared" si="0"/>
        <v>232</v>
      </c>
      <c r="H5"/>
      <c r="I5" s="2" t="s">
        <v>5</v>
      </c>
      <c r="J5" s="9" t="s">
        <v>4</v>
      </c>
      <c r="K5" s="31">
        <f>(G4+G6+G8+G10)/4</f>
        <v>307.5</v>
      </c>
      <c r="L5" s="31">
        <f>(G5+G6+G9+G10)/4</f>
        <v>315.125</v>
      </c>
      <c r="M5" s="31">
        <f>(G7+G8+G9+G10)/4</f>
        <v>301.125</v>
      </c>
    </row>
    <row r="6" spans="2:18" x14ac:dyDescent="0.25">
      <c r="B6" s="58">
        <v>180</v>
      </c>
      <c r="C6" s="58">
        <v>290</v>
      </c>
      <c r="D6" s="57">
        <v>130</v>
      </c>
      <c r="E6" s="23">
        <v>315</v>
      </c>
      <c r="F6" s="36">
        <v>318</v>
      </c>
      <c r="G6" s="169">
        <f t="shared" si="0"/>
        <v>316.5</v>
      </c>
      <c r="H6"/>
      <c r="I6"/>
    </row>
    <row r="7" spans="2:18" x14ac:dyDescent="0.25">
      <c r="B7" s="57">
        <v>150</v>
      </c>
      <c r="C7" s="57">
        <v>220</v>
      </c>
      <c r="D7" s="58">
        <v>190</v>
      </c>
      <c r="E7" s="23">
        <v>212</v>
      </c>
      <c r="F7" s="36">
        <v>207</v>
      </c>
      <c r="G7" s="169">
        <f t="shared" si="0"/>
        <v>209.5</v>
      </c>
      <c r="H7"/>
      <c r="I7"/>
    </row>
    <row r="8" spans="2:18" x14ac:dyDescent="0.25">
      <c r="B8" s="58">
        <v>180</v>
      </c>
      <c r="C8" s="57">
        <v>220</v>
      </c>
      <c r="D8" s="58">
        <v>190</v>
      </c>
      <c r="E8" s="23">
        <v>283</v>
      </c>
      <c r="F8" s="36">
        <v>283</v>
      </c>
      <c r="G8" s="169">
        <f t="shared" si="0"/>
        <v>283</v>
      </c>
      <c r="H8"/>
      <c r="I8"/>
      <c r="R8" s="10"/>
    </row>
    <row r="9" spans="2:18" x14ac:dyDescent="0.25">
      <c r="B9" s="57">
        <v>150</v>
      </c>
      <c r="C9" s="58">
        <v>290</v>
      </c>
      <c r="D9" s="58">
        <v>190</v>
      </c>
      <c r="E9" s="23">
        <v>299</v>
      </c>
      <c r="F9" s="36">
        <v>299</v>
      </c>
      <c r="G9" s="169">
        <f t="shared" si="0"/>
        <v>299</v>
      </c>
      <c r="H9"/>
      <c r="I9"/>
      <c r="R9" s="10"/>
    </row>
    <row r="10" spans="2:18" x14ac:dyDescent="0.25">
      <c r="B10" s="58">
        <v>180</v>
      </c>
      <c r="C10" s="58">
        <v>290</v>
      </c>
      <c r="D10" s="58">
        <v>190</v>
      </c>
      <c r="E10" s="23">
        <v>419</v>
      </c>
      <c r="F10" s="36">
        <v>407</v>
      </c>
      <c r="G10" s="169">
        <f t="shared" si="0"/>
        <v>413</v>
      </c>
      <c r="H10"/>
      <c r="I10"/>
      <c r="R10" s="10"/>
    </row>
    <row r="11" spans="2:18" x14ac:dyDescent="0.25">
      <c r="B11" s="1"/>
      <c r="C11" s="1"/>
      <c r="D11" s="36"/>
      <c r="E11" s="36"/>
      <c r="F11" s="36"/>
      <c r="H11" s="36"/>
    </row>
    <row r="12" spans="2:18" x14ac:dyDescent="0.25">
      <c r="D12"/>
      <c r="E12"/>
      <c r="F12"/>
      <c r="G12" s="36"/>
      <c r="H12" s="36"/>
    </row>
    <row r="13" spans="2:18" x14ac:dyDescent="0.25">
      <c r="D13"/>
      <c r="E13"/>
      <c r="F13"/>
      <c r="G13" s="36"/>
      <c r="H13" s="36"/>
    </row>
    <row r="17" spans="2:19" x14ac:dyDescent="0.25">
      <c r="B17" s="19" t="s">
        <v>71</v>
      </c>
    </row>
    <row r="18" spans="2:19" x14ac:dyDescent="0.25">
      <c r="B18" s="23">
        <v>1</v>
      </c>
      <c r="C18" t="s">
        <v>75</v>
      </c>
    </row>
    <row r="19" spans="2:19" x14ac:dyDescent="0.25">
      <c r="B19" s="23">
        <v>2</v>
      </c>
      <c r="C19" t="s">
        <v>76</v>
      </c>
    </row>
    <row r="20" spans="2:19" x14ac:dyDescent="0.25">
      <c r="B20" s="23">
        <v>3</v>
      </c>
      <c r="C20" s="49" t="s">
        <v>69</v>
      </c>
      <c r="D20" s="36"/>
      <c r="E20" s="36"/>
      <c r="F20" s="36"/>
      <c r="G20" s="36"/>
    </row>
    <row r="21" spans="2:19" x14ac:dyDescent="0.25">
      <c r="B21" s="23">
        <v>4</v>
      </c>
      <c r="C21" t="s">
        <v>72</v>
      </c>
      <c r="D21" s="36"/>
      <c r="E21" s="36"/>
      <c r="F21" s="36"/>
      <c r="G21" s="36"/>
    </row>
    <row r="22" spans="2:19" x14ac:dyDescent="0.25">
      <c r="B22" s="23">
        <v>5</v>
      </c>
      <c r="C22" t="s">
        <v>107</v>
      </c>
      <c r="D22" s="36"/>
      <c r="E22" s="36"/>
      <c r="F22" s="36"/>
      <c r="G22" s="36"/>
    </row>
    <row r="23" spans="2:19" x14ac:dyDescent="0.25">
      <c r="B23" s="23">
        <v>6</v>
      </c>
      <c r="C23" t="s">
        <v>91</v>
      </c>
      <c r="D23" s="36"/>
      <c r="E23" s="36"/>
      <c r="F23" s="36"/>
      <c r="G23" s="36"/>
      <c r="O23" s="21" t="s">
        <v>28</v>
      </c>
    </row>
    <row r="24" spans="2:19" x14ac:dyDescent="0.25">
      <c r="C24" s="74" t="s">
        <v>90</v>
      </c>
      <c r="E24" s="27"/>
      <c r="F24" s="36"/>
      <c r="G24" s="36"/>
      <c r="N24" s="85" t="s">
        <v>88</v>
      </c>
      <c r="O24" s="83">
        <v>265.5</v>
      </c>
    </row>
    <row r="25" spans="2:19" x14ac:dyDescent="0.25">
      <c r="C25" s="74" t="s">
        <v>92</v>
      </c>
      <c r="F25" s="36"/>
      <c r="G25" s="36"/>
      <c r="N25" s="85" t="s">
        <v>89</v>
      </c>
      <c r="O25" s="84">
        <v>268.25</v>
      </c>
    </row>
    <row r="26" spans="2:19" x14ac:dyDescent="0.25">
      <c r="E26" s="35"/>
      <c r="F26" s="36"/>
      <c r="G26" s="36"/>
      <c r="O26" s="117">
        <f>O25-O24</f>
        <v>2.75</v>
      </c>
      <c r="P26" t="s">
        <v>170</v>
      </c>
    </row>
    <row r="27" spans="2:19" x14ac:dyDescent="0.25">
      <c r="D27" s="36"/>
      <c r="E27" s="36"/>
      <c r="F27" s="36"/>
      <c r="G27" s="36"/>
      <c r="O27" t="s">
        <v>171</v>
      </c>
    </row>
    <row r="28" spans="2:19" x14ac:dyDescent="0.25">
      <c r="D28" s="36"/>
      <c r="E28" s="36"/>
      <c r="F28" s="36"/>
      <c r="G28" s="36"/>
    </row>
    <row r="29" spans="2:19" ht="15" customHeight="1" x14ac:dyDescent="0.25">
      <c r="B29" s="11"/>
      <c r="C29" s="191" t="s">
        <v>68</v>
      </c>
      <c r="D29" s="191"/>
      <c r="E29" s="191"/>
      <c r="F29" s="191" t="s">
        <v>47</v>
      </c>
      <c r="G29" s="191"/>
      <c r="H29" s="191"/>
      <c r="I29" s="195"/>
      <c r="J29" s="195"/>
      <c r="K29" s="51"/>
      <c r="L29" s="27"/>
      <c r="M29" s="51"/>
      <c r="N29" s="51"/>
      <c r="O29" s="51"/>
      <c r="P29" s="51"/>
      <c r="Q29" s="51"/>
      <c r="R29" s="51"/>
      <c r="S29" s="51"/>
    </row>
    <row r="30" spans="2:19" ht="66" customHeight="1" x14ac:dyDescent="0.25">
      <c r="C30" s="4" t="s">
        <v>40</v>
      </c>
      <c r="D30" s="4" t="s">
        <v>41</v>
      </c>
      <c r="E30" s="4" t="s">
        <v>42</v>
      </c>
      <c r="F30" s="21" t="s">
        <v>25</v>
      </c>
      <c r="G30" s="21" t="s">
        <v>26</v>
      </c>
      <c r="H30" s="21" t="s">
        <v>27</v>
      </c>
      <c r="I30" s="192" t="s">
        <v>67</v>
      </c>
      <c r="J30" s="193"/>
      <c r="K30" s="4" t="s">
        <v>11</v>
      </c>
      <c r="M30" s="179"/>
      <c r="N30" s="4" t="s">
        <v>43</v>
      </c>
    </row>
    <row r="31" spans="2:19" ht="21" x14ac:dyDescent="0.35">
      <c r="C31" s="57">
        <v>150</v>
      </c>
      <c r="D31" s="57">
        <v>220</v>
      </c>
      <c r="E31" s="57">
        <v>130</v>
      </c>
      <c r="F31" s="53" t="s">
        <v>4</v>
      </c>
      <c r="G31" s="54" t="s">
        <v>4</v>
      </c>
      <c r="H31" s="54" t="s">
        <v>4</v>
      </c>
      <c r="I31" s="36">
        <v>162</v>
      </c>
      <c r="J31" s="36">
        <v>164</v>
      </c>
      <c r="K31" s="59">
        <f t="shared" ref="K31:K38" si="1">(I31+J31)/2</f>
        <v>163</v>
      </c>
      <c r="L31" s="19" t="s">
        <v>5</v>
      </c>
      <c r="M31" s="8" t="s">
        <v>3</v>
      </c>
      <c r="N31" s="30">
        <f>(K32+K33+K36+K37)/4</f>
        <v>257.875</v>
      </c>
    </row>
    <row r="32" spans="2:19" ht="21" x14ac:dyDescent="0.35">
      <c r="C32" s="58">
        <v>180</v>
      </c>
      <c r="D32" s="57">
        <v>220</v>
      </c>
      <c r="E32" s="57">
        <v>130</v>
      </c>
      <c r="F32" s="53" t="s">
        <v>3</v>
      </c>
      <c r="G32" s="54" t="s">
        <v>3</v>
      </c>
      <c r="H32" s="54" t="s">
        <v>4</v>
      </c>
      <c r="I32" s="36">
        <v>223</v>
      </c>
      <c r="J32" s="36">
        <v>212</v>
      </c>
      <c r="K32" s="59">
        <f t="shared" si="1"/>
        <v>217.5</v>
      </c>
      <c r="L32" s="19" t="s">
        <v>5</v>
      </c>
      <c r="M32" s="118" t="s">
        <v>4</v>
      </c>
      <c r="N32" s="32">
        <f>(K31+K34+K35+K38)/4</f>
        <v>275.5</v>
      </c>
    </row>
    <row r="33" spans="2:20" ht="21" x14ac:dyDescent="0.35">
      <c r="C33" s="57">
        <v>150</v>
      </c>
      <c r="D33" s="58">
        <v>290</v>
      </c>
      <c r="E33" s="57">
        <v>130</v>
      </c>
      <c r="F33" s="53" t="s">
        <v>3</v>
      </c>
      <c r="G33" s="54" t="s">
        <v>4</v>
      </c>
      <c r="H33" s="54" t="s">
        <v>3</v>
      </c>
      <c r="I33" s="36">
        <v>231</v>
      </c>
      <c r="J33" s="36">
        <v>233</v>
      </c>
      <c r="K33" s="59">
        <f t="shared" si="1"/>
        <v>232</v>
      </c>
    </row>
    <row r="34" spans="2:20" ht="21" x14ac:dyDescent="0.35">
      <c r="C34" s="58">
        <v>180</v>
      </c>
      <c r="D34" s="58">
        <v>290</v>
      </c>
      <c r="E34" s="57">
        <v>130</v>
      </c>
      <c r="F34" s="53" t="s">
        <v>4</v>
      </c>
      <c r="G34" s="54" t="s">
        <v>3</v>
      </c>
      <c r="H34" s="54" t="s">
        <v>3</v>
      </c>
      <c r="I34" s="36">
        <v>315</v>
      </c>
      <c r="J34" s="36">
        <v>318</v>
      </c>
      <c r="K34" s="59">
        <f t="shared" si="1"/>
        <v>316.5</v>
      </c>
    </row>
    <row r="35" spans="2:20" ht="21" x14ac:dyDescent="0.35">
      <c r="C35" s="57">
        <v>150</v>
      </c>
      <c r="D35" s="57">
        <v>220</v>
      </c>
      <c r="E35" s="58">
        <v>190</v>
      </c>
      <c r="F35" s="55" t="s">
        <v>4</v>
      </c>
      <c r="G35" s="56" t="s">
        <v>3</v>
      </c>
      <c r="H35" s="56" t="s">
        <v>3</v>
      </c>
      <c r="I35" s="36">
        <v>212</v>
      </c>
      <c r="J35" s="36">
        <v>207</v>
      </c>
      <c r="K35" s="59">
        <f t="shared" si="1"/>
        <v>209.5</v>
      </c>
    </row>
    <row r="36" spans="2:20" ht="21" x14ac:dyDescent="0.35">
      <c r="C36" s="58">
        <v>180</v>
      </c>
      <c r="D36" s="57">
        <v>220</v>
      </c>
      <c r="E36" s="58">
        <v>190</v>
      </c>
      <c r="F36" s="55" t="s">
        <v>3</v>
      </c>
      <c r="G36" s="56" t="s">
        <v>4</v>
      </c>
      <c r="H36" s="56" t="s">
        <v>3</v>
      </c>
      <c r="I36" s="36">
        <v>283</v>
      </c>
      <c r="J36" s="36">
        <v>283</v>
      </c>
      <c r="K36" s="59">
        <f t="shared" si="1"/>
        <v>283</v>
      </c>
    </row>
    <row r="37" spans="2:20" ht="21" x14ac:dyDescent="0.35">
      <c r="C37" s="57">
        <v>150</v>
      </c>
      <c r="D37" s="58">
        <v>290</v>
      </c>
      <c r="E37" s="58">
        <v>190</v>
      </c>
      <c r="F37" s="55" t="s">
        <v>3</v>
      </c>
      <c r="G37" s="56" t="s">
        <v>3</v>
      </c>
      <c r="H37" s="56" t="s">
        <v>4</v>
      </c>
      <c r="I37" s="36">
        <v>299</v>
      </c>
      <c r="J37" s="36">
        <v>299</v>
      </c>
      <c r="K37" s="59">
        <f t="shared" si="1"/>
        <v>299</v>
      </c>
    </row>
    <row r="38" spans="2:20" ht="21" x14ac:dyDescent="0.35">
      <c r="C38" s="58">
        <v>180</v>
      </c>
      <c r="D38" s="58">
        <v>290</v>
      </c>
      <c r="E38" s="58">
        <v>190</v>
      </c>
      <c r="F38" s="53" t="s">
        <v>4</v>
      </c>
      <c r="G38" s="54" t="s">
        <v>4</v>
      </c>
      <c r="H38" s="54" t="s">
        <v>4</v>
      </c>
      <c r="I38" s="36">
        <v>419</v>
      </c>
      <c r="J38" s="36">
        <v>407</v>
      </c>
      <c r="K38" s="59">
        <f t="shared" si="1"/>
        <v>413</v>
      </c>
    </row>
    <row r="39" spans="2:20" x14ac:dyDescent="0.25">
      <c r="D39"/>
      <c r="E39"/>
      <c r="F39"/>
      <c r="G39"/>
      <c r="H39"/>
      <c r="I39"/>
      <c r="L39" s="23"/>
    </row>
    <row r="40" spans="2:20" x14ac:dyDescent="0.25">
      <c r="D40"/>
      <c r="E40"/>
      <c r="F40"/>
      <c r="G40"/>
      <c r="H40"/>
      <c r="I40"/>
      <c r="S40" s="23"/>
    </row>
    <row r="41" spans="2:20" x14ac:dyDescent="0.25">
      <c r="B41" s="2" t="s">
        <v>65</v>
      </c>
      <c r="D41"/>
      <c r="E41"/>
      <c r="F41"/>
      <c r="G41"/>
      <c r="H41"/>
      <c r="I41"/>
      <c r="T41" s="23"/>
    </row>
    <row r="42" spans="2:20" x14ac:dyDescent="0.25">
      <c r="B42" s="23">
        <v>1</v>
      </c>
      <c r="C42" s="40" t="s">
        <v>63</v>
      </c>
      <c r="D42"/>
      <c r="E42"/>
      <c r="F42"/>
      <c r="G42"/>
      <c r="H42"/>
      <c r="I42"/>
      <c r="T42" s="23"/>
    </row>
    <row r="43" spans="2:20" x14ac:dyDescent="0.25">
      <c r="B43" s="23">
        <v>2</v>
      </c>
      <c r="C43" s="40" t="s">
        <v>66</v>
      </c>
      <c r="D43"/>
      <c r="E43"/>
      <c r="F43"/>
      <c r="G43"/>
      <c r="H43"/>
      <c r="I43"/>
      <c r="T43" s="23"/>
    </row>
    <row r="44" spans="2:20" x14ac:dyDescent="0.25">
      <c r="B44" s="23">
        <v>3</v>
      </c>
      <c r="C44" t="s">
        <v>106</v>
      </c>
      <c r="D44"/>
      <c r="E44"/>
      <c r="F44"/>
      <c r="G44"/>
      <c r="H44"/>
      <c r="I44"/>
      <c r="T44" s="23"/>
    </row>
    <row r="45" spans="2:20" x14ac:dyDescent="0.25">
      <c r="D45"/>
      <c r="E45"/>
      <c r="F45"/>
      <c r="G45"/>
      <c r="H45"/>
      <c r="I45"/>
      <c r="T45" s="23"/>
    </row>
  </sheetData>
  <mergeCells count="5">
    <mergeCell ref="F29:H29"/>
    <mergeCell ref="I29:J29"/>
    <mergeCell ref="I30:J30"/>
    <mergeCell ref="E2:F2"/>
    <mergeCell ref="C29:E29"/>
  </mergeCells>
  <phoneticPr fontId="26" type="noConversion"/>
  <pageMargins left="0.7" right="0.7" top="0.75" bottom="0.75" header="0.3" footer="0.3"/>
  <pageSetup paperSize="9" scale="75" fitToHeight="0" orientation="landscape" r:id="rId1"/>
  <headerFooter>
    <oddFooter xml:space="preserve">&amp;Lpage 3 of 9&amp;R&amp;"-,Italic"&amp;K0070C0www.LeanIreland.ie, info@LeanIreland.ie, +353 91 870708 </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0397B7F-4FA6-4EA1-B4E0-BC9235230122}">
            <xm:f>NOT(ISERROR(SEARCH("-",F31)))</xm:f>
            <xm:f>"-"</xm:f>
            <x14:dxf>
              <fill>
                <patternFill>
                  <bgColor theme="4" tint="0.79998168889431442"/>
                </patternFill>
              </fill>
            </x14:dxf>
          </x14:cfRule>
          <x14:cfRule type="containsText" priority="2" operator="containsText" id="{C65C66A5-7849-4EF9-8DBB-2D3478715411}">
            <xm:f>NOT(ISERROR(SEARCH("+",F31)))</xm:f>
            <xm:f>"+"</xm:f>
            <x14:dxf>
              <font>
                <color theme="1"/>
              </font>
              <fill>
                <patternFill>
                  <bgColor theme="5" tint="0.79998168889431442"/>
                </patternFill>
              </fill>
            </x14:dxf>
          </x14:cfRule>
          <xm:sqref>F31:H38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E2D9-7DA8-4B19-B87F-DF294A5C3F43}">
  <sheetPr>
    <pageSetUpPr fitToPage="1"/>
  </sheetPr>
  <dimension ref="A1:M26"/>
  <sheetViews>
    <sheetView topLeftCell="E3" zoomScale="150" zoomScaleNormal="150" workbookViewId="0">
      <selection activeCell="W3" sqref="W3"/>
    </sheetView>
  </sheetViews>
  <sheetFormatPr defaultRowHeight="15" x14ac:dyDescent="0.25"/>
  <cols>
    <col min="1" max="1" width="2.42578125" customWidth="1"/>
    <col min="12" max="12" width="12.42578125" customWidth="1"/>
  </cols>
  <sheetData>
    <row r="1" spans="1:13" x14ac:dyDescent="0.25">
      <c r="B1" s="2" t="s">
        <v>52</v>
      </c>
    </row>
    <row r="2" spans="1:13" s="3" customFormat="1" ht="45" x14ac:dyDescent="0.25">
      <c r="A2" s="11"/>
      <c r="B2" s="11"/>
      <c r="C2" s="4" t="s">
        <v>0</v>
      </c>
      <c r="D2" s="4" t="s">
        <v>1</v>
      </c>
      <c r="E2" s="4" t="s">
        <v>22</v>
      </c>
      <c r="F2" s="193" t="s">
        <v>2</v>
      </c>
      <c r="G2" s="196"/>
      <c r="H2" s="47" t="s">
        <v>168</v>
      </c>
      <c r="J2" s="50" t="s">
        <v>21</v>
      </c>
      <c r="K2"/>
      <c r="L2"/>
      <c r="M2"/>
    </row>
    <row r="3" spans="1:13" ht="45" x14ac:dyDescent="0.25">
      <c r="A3" s="1"/>
      <c r="B3" s="1"/>
      <c r="C3" s="12">
        <v>150</v>
      </c>
      <c r="D3" s="12">
        <v>220</v>
      </c>
      <c r="E3" s="12">
        <v>130</v>
      </c>
      <c r="F3" s="1">
        <v>162</v>
      </c>
      <c r="G3" s="1">
        <v>164</v>
      </c>
      <c r="H3" s="48">
        <f t="shared" ref="H3:H10" si="0">(F3+G3)/2</f>
        <v>163</v>
      </c>
      <c r="J3" s="180" t="s">
        <v>0</v>
      </c>
      <c r="K3" s="180" t="s">
        <v>1</v>
      </c>
      <c r="L3" s="4" t="s">
        <v>167</v>
      </c>
    </row>
    <row r="4" spans="1:13" x14ac:dyDescent="0.25">
      <c r="A4" s="1"/>
      <c r="B4" s="1"/>
      <c r="C4" s="12">
        <v>150</v>
      </c>
      <c r="D4" s="13">
        <v>290</v>
      </c>
      <c r="E4" s="12">
        <v>130</v>
      </c>
      <c r="F4" s="1">
        <v>231</v>
      </c>
      <c r="G4" s="1">
        <v>233</v>
      </c>
      <c r="H4" s="48">
        <f t="shared" si="0"/>
        <v>232</v>
      </c>
      <c r="J4" s="115" t="s">
        <v>164</v>
      </c>
      <c r="K4" s="9" t="s">
        <v>163</v>
      </c>
      <c r="L4" s="114">
        <f>(H8+H10)/2</f>
        <v>364.75</v>
      </c>
    </row>
    <row r="5" spans="1:13" x14ac:dyDescent="0.25">
      <c r="A5" s="1"/>
      <c r="B5" s="1"/>
      <c r="C5" s="12">
        <v>150</v>
      </c>
      <c r="D5" s="12">
        <v>220</v>
      </c>
      <c r="E5" s="13">
        <v>190</v>
      </c>
      <c r="F5" s="1">
        <v>212</v>
      </c>
      <c r="G5" s="1">
        <v>207</v>
      </c>
      <c r="H5" s="48">
        <f t="shared" si="0"/>
        <v>209.5</v>
      </c>
      <c r="J5" s="116" t="s">
        <v>165</v>
      </c>
      <c r="K5" s="9" t="s">
        <v>163</v>
      </c>
      <c r="L5" s="114">
        <f>(H4+H6)/2</f>
        <v>265.5</v>
      </c>
    </row>
    <row r="6" spans="1:13" x14ac:dyDescent="0.25">
      <c r="A6" s="1"/>
      <c r="B6" s="1"/>
      <c r="C6" s="12">
        <v>150</v>
      </c>
      <c r="D6" s="13">
        <v>290</v>
      </c>
      <c r="E6" s="13">
        <v>190</v>
      </c>
      <c r="F6" s="1">
        <v>299</v>
      </c>
      <c r="G6" s="1">
        <v>299</v>
      </c>
      <c r="H6" s="48">
        <f t="shared" si="0"/>
        <v>299</v>
      </c>
      <c r="J6" s="115" t="s">
        <v>164</v>
      </c>
      <c r="K6" s="8" t="s">
        <v>166</v>
      </c>
      <c r="L6" s="113">
        <f>(H7+H9)/2</f>
        <v>250.25</v>
      </c>
    </row>
    <row r="7" spans="1:13" x14ac:dyDescent="0.25">
      <c r="A7" s="1"/>
      <c r="B7" s="1"/>
      <c r="C7" s="13">
        <v>180</v>
      </c>
      <c r="D7" s="12">
        <v>220</v>
      </c>
      <c r="E7" s="12">
        <v>130</v>
      </c>
      <c r="F7" s="1">
        <v>223</v>
      </c>
      <c r="G7" s="1">
        <v>212</v>
      </c>
      <c r="H7" s="48">
        <f t="shared" si="0"/>
        <v>217.5</v>
      </c>
      <c r="J7" s="116" t="s">
        <v>165</v>
      </c>
      <c r="K7" s="8" t="s">
        <v>166</v>
      </c>
      <c r="L7" s="113">
        <f>(H3+H5)/2</f>
        <v>186.25</v>
      </c>
    </row>
    <row r="8" spans="1:13" x14ac:dyDescent="0.25">
      <c r="A8" s="1"/>
      <c r="B8" s="1"/>
      <c r="C8" s="13">
        <v>180</v>
      </c>
      <c r="D8" s="13">
        <v>290</v>
      </c>
      <c r="E8" s="12">
        <v>130</v>
      </c>
      <c r="F8" s="1">
        <v>315</v>
      </c>
      <c r="G8" s="1">
        <v>318</v>
      </c>
      <c r="H8" s="48">
        <f t="shared" si="0"/>
        <v>316.5</v>
      </c>
    </row>
    <row r="9" spans="1:13" x14ac:dyDescent="0.25">
      <c r="A9" s="1"/>
      <c r="B9" s="1"/>
      <c r="C9" s="13">
        <v>180</v>
      </c>
      <c r="D9" s="12">
        <v>220</v>
      </c>
      <c r="E9" s="13">
        <v>190</v>
      </c>
      <c r="F9" s="1">
        <v>283</v>
      </c>
      <c r="G9" s="1">
        <v>283</v>
      </c>
      <c r="H9" s="48">
        <f t="shared" si="0"/>
        <v>283</v>
      </c>
    </row>
    <row r="10" spans="1:13" x14ac:dyDescent="0.25">
      <c r="A10" s="1"/>
      <c r="B10" s="1"/>
      <c r="C10" s="13">
        <v>180</v>
      </c>
      <c r="D10" s="13">
        <v>290</v>
      </c>
      <c r="E10" s="13">
        <v>190</v>
      </c>
      <c r="F10" s="1">
        <v>419</v>
      </c>
      <c r="G10" s="1">
        <v>407</v>
      </c>
      <c r="H10" s="48">
        <f t="shared" si="0"/>
        <v>413</v>
      </c>
    </row>
    <row r="11" spans="1:13" x14ac:dyDescent="0.25">
      <c r="A11" s="1"/>
      <c r="B11" s="1"/>
      <c r="C11" s="1"/>
      <c r="D11" s="1"/>
      <c r="E11" s="1"/>
      <c r="F11" s="1"/>
      <c r="G11" s="1"/>
    </row>
    <row r="13" spans="1:13" ht="86.25" customHeight="1" x14ac:dyDescent="0.25">
      <c r="C13" s="19" t="s">
        <v>87</v>
      </c>
    </row>
    <row r="14" spans="1:13" x14ac:dyDescent="0.25">
      <c r="C14" s="23">
        <v>1</v>
      </c>
      <c r="D14" t="s">
        <v>77</v>
      </c>
    </row>
    <row r="15" spans="1:13" x14ac:dyDescent="0.25">
      <c r="C15" s="23">
        <v>2</v>
      </c>
      <c r="D15" t="s">
        <v>78</v>
      </c>
    </row>
    <row r="16" spans="1:13" x14ac:dyDescent="0.25">
      <c r="C16" s="23">
        <v>3</v>
      </c>
      <c r="D16" t="s">
        <v>79</v>
      </c>
    </row>
    <row r="17" spans="3:6" x14ac:dyDescent="0.25">
      <c r="C17" s="23">
        <v>4</v>
      </c>
      <c r="D17" t="s">
        <v>80</v>
      </c>
    </row>
    <row r="18" spans="3:6" x14ac:dyDescent="0.25">
      <c r="E18" t="s">
        <v>83</v>
      </c>
    </row>
    <row r="19" spans="3:6" x14ac:dyDescent="0.25">
      <c r="E19" t="s">
        <v>85</v>
      </c>
    </row>
    <row r="20" spans="3:6" x14ac:dyDescent="0.25">
      <c r="F20" t="s">
        <v>86</v>
      </c>
    </row>
    <row r="21" spans="3:6" x14ac:dyDescent="0.25">
      <c r="E21" t="s">
        <v>82</v>
      </c>
    </row>
    <row r="22" spans="3:6" x14ac:dyDescent="0.25">
      <c r="E22" t="s">
        <v>84</v>
      </c>
    </row>
    <row r="23" spans="3:6" x14ac:dyDescent="0.25">
      <c r="F23" t="s">
        <v>81</v>
      </c>
    </row>
    <row r="26" spans="3:6" ht="15.75" customHeight="1" x14ac:dyDescent="0.25"/>
  </sheetData>
  <sortState xmlns:xlrd2="http://schemas.microsoft.com/office/spreadsheetml/2017/richdata2" ref="C4:E8">
    <sortCondition ref="C4:C8"/>
  </sortState>
  <mergeCells count="1">
    <mergeCell ref="F2:G2"/>
  </mergeCells>
  <pageMargins left="0.7" right="0.7" top="0.75" bottom="0.75" header="0.3" footer="0.3"/>
  <pageSetup paperSize="9" scale="73" fitToHeight="0" orientation="landscape" r:id="rId1"/>
  <headerFooter>
    <oddFooter xml:space="preserve">&amp;Lpage 4 of 9&amp;R&amp;"-,Italic"&amp;K0070C0www.LeanIreland.ie, info@LeanIreland.ie, +353 91 870708&amp;"-,Regular"&amp;K01+000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4190-1147-4650-ADF3-C35C8CA24ED6}">
  <sheetPr>
    <pageSetUpPr fitToPage="1"/>
  </sheetPr>
  <dimension ref="A1:Q38"/>
  <sheetViews>
    <sheetView zoomScaleNormal="100" zoomScalePageLayoutView="80" workbookViewId="0">
      <selection activeCell="H8" sqref="H8:H11"/>
    </sheetView>
  </sheetViews>
  <sheetFormatPr defaultRowHeight="15" x14ac:dyDescent="0.25"/>
  <cols>
    <col min="2" max="2" width="27.5703125" customWidth="1"/>
    <col min="4" max="4" width="21.28515625" customWidth="1"/>
    <col min="5" max="5" width="2.85546875" customWidth="1"/>
    <col min="6" max="6" width="23.42578125" customWidth="1"/>
    <col min="8" max="8" width="52.42578125" customWidth="1"/>
    <col min="9" max="9" width="3.42578125" customWidth="1"/>
    <col min="10" max="10" width="13.7109375" customWidth="1"/>
    <col min="12" max="12" width="73.140625" customWidth="1"/>
  </cols>
  <sheetData>
    <row r="1" spans="1:16" x14ac:dyDescent="0.25">
      <c r="A1" s="2" t="s">
        <v>44</v>
      </c>
    </row>
    <row r="2" spans="1:16" ht="15" customHeight="1" x14ac:dyDescent="0.25">
      <c r="A2" s="2"/>
      <c r="B2" s="188" t="s">
        <v>101</v>
      </c>
      <c r="C2" s="188"/>
      <c r="D2" s="188"/>
      <c r="E2" s="188"/>
      <c r="F2" s="188"/>
      <c r="G2" s="188"/>
      <c r="H2" s="188"/>
      <c r="I2" s="104"/>
      <c r="J2" s="104"/>
      <c r="K2" s="104"/>
      <c r="L2" s="104"/>
      <c r="M2" s="104"/>
      <c r="N2" s="104"/>
      <c r="O2" s="104"/>
      <c r="P2" s="104"/>
    </row>
    <row r="3" spans="1:16" x14ac:dyDescent="0.25">
      <c r="A3" s="2"/>
      <c r="B3" s="188"/>
      <c r="C3" s="188"/>
      <c r="D3" s="188"/>
      <c r="E3" s="188"/>
      <c r="F3" s="188"/>
      <c r="G3" s="188"/>
      <c r="H3" s="188"/>
      <c r="I3" s="104"/>
      <c r="J3" s="104"/>
      <c r="K3" s="104"/>
      <c r="L3" s="104"/>
      <c r="M3" s="104"/>
      <c r="N3" s="104"/>
      <c r="O3" s="104"/>
      <c r="P3" s="104"/>
    </row>
    <row r="4" spans="1:16" x14ac:dyDescent="0.25">
      <c r="A4" s="2"/>
      <c r="B4" s="188"/>
      <c r="C4" s="188"/>
      <c r="D4" s="188"/>
      <c r="E4" s="188"/>
      <c r="F4" s="188"/>
      <c r="G4" s="188"/>
      <c r="H4" s="188"/>
      <c r="I4" s="104"/>
      <c r="J4" s="104"/>
      <c r="K4" s="104"/>
      <c r="L4" s="104"/>
      <c r="M4" s="104"/>
      <c r="N4" s="104"/>
      <c r="O4" s="104"/>
      <c r="P4" s="104"/>
    </row>
    <row r="5" spans="1:16" x14ac:dyDescent="0.25">
      <c r="A5" s="2"/>
      <c r="J5" s="104"/>
      <c r="K5" s="104"/>
      <c r="L5" s="104"/>
      <c r="M5" s="104"/>
    </row>
    <row r="6" spans="1:16" x14ac:dyDescent="0.25">
      <c r="B6" s="105"/>
      <c r="C6" s="106" t="s">
        <v>132</v>
      </c>
      <c r="D6" s="107"/>
      <c r="F6" s="107"/>
      <c r="G6" s="106" t="s">
        <v>134</v>
      </c>
      <c r="H6" s="107"/>
      <c r="J6" s="107"/>
      <c r="K6" s="106" t="s">
        <v>138</v>
      </c>
      <c r="L6" s="107"/>
    </row>
    <row r="7" spans="1:16" ht="20.100000000000001" customHeight="1" x14ac:dyDescent="0.25">
      <c r="A7" s="42"/>
      <c r="B7" s="164" t="s">
        <v>95</v>
      </c>
      <c r="C7" s="165" t="s">
        <v>143</v>
      </c>
      <c r="F7" s="164" t="s">
        <v>95</v>
      </c>
      <c r="G7" s="165" t="s">
        <v>143</v>
      </c>
      <c r="J7" s="108" t="s">
        <v>95</v>
      </c>
      <c r="K7" s="166" t="s">
        <v>143</v>
      </c>
      <c r="L7" s="167"/>
    </row>
    <row r="8" spans="1:16" ht="20.100000000000001" customHeight="1" x14ac:dyDescent="0.25">
      <c r="B8" s="85" t="s">
        <v>23</v>
      </c>
      <c r="C8" s="23">
        <v>1</v>
      </c>
      <c r="F8" s="42" t="s">
        <v>49</v>
      </c>
      <c r="G8" s="23">
        <v>18</v>
      </c>
      <c r="H8" s="197" t="s">
        <v>142</v>
      </c>
      <c r="J8" s="19"/>
      <c r="K8" s="6">
        <v>18</v>
      </c>
      <c r="L8" s="167" t="s">
        <v>93</v>
      </c>
    </row>
    <row r="9" spans="1:16" ht="20.100000000000001" customHeight="1" x14ac:dyDescent="0.25">
      <c r="B9" s="85" t="s">
        <v>24</v>
      </c>
      <c r="C9" s="23">
        <v>1</v>
      </c>
      <c r="F9" s="42" t="s">
        <v>50</v>
      </c>
      <c r="G9" s="23">
        <v>-1</v>
      </c>
      <c r="H9" s="197"/>
      <c r="I9" s="97"/>
      <c r="J9" s="19"/>
      <c r="K9" s="6" t="s">
        <v>45</v>
      </c>
      <c r="L9" s="40" t="s">
        <v>48</v>
      </c>
    </row>
    <row r="10" spans="1:16" ht="20.100000000000001" customHeight="1" x14ac:dyDescent="0.25">
      <c r="B10" s="85" t="s">
        <v>30</v>
      </c>
      <c r="C10" s="23">
        <v>1</v>
      </c>
      <c r="F10" s="42" t="s">
        <v>51</v>
      </c>
      <c r="G10" s="23">
        <v>-3</v>
      </c>
      <c r="H10" s="197"/>
      <c r="I10" s="97"/>
      <c r="K10" s="6" t="s">
        <v>139</v>
      </c>
    </row>
    <row r="11" spans="1:16" ht="20.100000000000001" customHeight="1" x14ac:dyDescent="0.25">
      <c r="B11" s="85" t="s">
        <v>25</v>
      </c>
      <c r="C11" s="23">
        <v>1</v>
      </c>
      <c r="E11" s="41"/>
      <c r="F11" s="42" t="s">
        <v>47</v>
      </c>
      <c r="G11" s="23">
        <v>-3</v>
      </c>
      <c r="H11" s="197"/>
      <c r="I11" s="97"/>
      <c r="J11" s="19" t="s">
        <v>141</v>
      </c>
      <c r="K11" s="23">
        <f>K8-1</f>
        <v>17</v>
      </c>
    </row>
    <row r="12" spans="1:16" ht="20.100000000000001" customHeight="1" x14ac:dyDescent="0.25">
      <c r="B12" s="85" t="s">
        <v>26</v>
      </c>
      <c r="C12" s="23">
        <v>1</v>
      </c>
      <c r="E12" s="23"/>
      <c r="F12" s="19" t="s">
        <v>140</v>
      </c>
      <c r="G12" s="23">
        <f>G8+G9+G10+G11</f>
        <v>11</v>
      </c>
      <c r="H12" s="46"/>
      <c r="I12" s="97"/>
    </row>
    <row r="13" spans="1:16" ht="20.100000000000001" customHeight="1" x14ac:dyDescent="0.25">
      <c r="B13" s="85" t="s">
        <v>27</v>
      </c>
      <c r="C13" s="23">
        <v>1</v>
      </c>
      <c r="E13" s="6"/>
      <c r="H13" s="46"/>
      <c r="I13" s="46"/>
      <c r="J13" s="97"/>
      <c r="K13" s="97"/>
    </row>
    <row r="14" spans="1:16" ht="20.100000000000001" customHeight="1" x14ac:dyDescent="0.25">
      <c r="B14" s="85" t="s">
        <v>97</v>
      </c>
      <c r="C14" s="168">
        <v>1</v>
      </c>
      <c r="E14" s="6"/>
      <c r="F14" s="19" t="s">
        <v>133</v>
      </c>
      <c r="I14" s="46"/>
      <c r="J14" s="97"/>
      <c r="K14" s="97"/>
    </row>
    <row r="15" spans="1:16" ht="20.100000000000001" customHeight="1" x14ac:dyDescent="0.25">
      <c r="B15" s="42"/>
      <c r="C15" s="23">
        <f>SUM(C8:C14)</f>
        <v>7</v>
      </c>
      <c r="D15" s="5" t="s">
        <v>98</v>
      </c>
      <c r="E15" s="23"/>
      <c r="F15" s="5" t="s">
        <v>135</v>
      </c>
      <c r="J15" s="97"/>
      <c r="K15" s="97"/>
    </row>
    <row r="16" spans="1:16" ht="20.100000000000001" customHeight="1" x14ac:dyDescent="0.25">
      <c r="B16" s="42" t="s">
        <v>99</v>
      </c>
      <c r="C16" s="23" t="s">
        <v>45</v>
      </c>
      <c r="D16" t="s">
        <v>94</v>
      </c>
      <c r="F16" s="42" t="s">
        <v>137</v>
      </c>
      <c r="G16" s="23">
        <v>-1</v>
      </c>
      <c r="J16" s="46"/>
      <c r="K16" s="97"/>
    </row>
    <row r="17" spans="2:17" ht="20.100000000000001" customHeight="1" x14ac:dyDescent="0.25">
      <c r="B17" s="19" t="s">
        <v>99</v>
      </c>
      <c r="C17" s="6">
        <f>C15-1</f>
        <v>6</v>
      </c>
      <c r="D17" s="5" t="s">
        <v>131</v>
      </c>
      <c r="J17" s="46"/>
      <c r="K17" s="46"/>
    </row>
    <row r="18" spans="2:17" ht="20.100000000000001" customHeight="1" x14ac:dyDescent="0.25">
      <c r="B18" s="25"/>
      <c r="C18" s="23"/>
      <c r="K18" s="46"/>
    </row>
    <row r="19" spans="2:17" ht="20.100000000000001" customHeight="1" x14ac:dyDescent="0.25">
      <c r="B19" s="75" t="s">
        <v>133</v>
      </c>
      <c r="C19" s="23"/>
      <c r="K19" s="46"/>
    </row>
    <row r="20" spans="2:17" ht="20.100000000000001" customHeight="1" x14ac:dyDescent="0.25">
      <c r="B20" s="5" t="s">
        <v>136</v>
      </c>
      <c r="C20" s="5"/>
      <c r="D20" s="5"/>
      <c r="K20" s="44"/>
    </row>
    <row r="21" spans="2:17" ht="20.100000000000001" customHeight="1" x14ac:dyDescent="0.25">
      <c r="B21" s="85" t="s">
        <v>137</v>
      </c>
      <c r="C21" s="23">
        <v>1</v>
      </c>
      <c r="J21" s="19"/>
    </row>
    <row r="22" spans="2:17" ht="20.100000000000001" customHeight="1" x14ac:dyDescent="0.25">
      <c r="B22" s="85" t="s">
        <v>96</v>
      </c>
      <c r="C22" s="23">
        <v>2</v>
      </c>
      <c r="J22" s="5"/>
      <c r="N22" s="44"/>
      <c r="O22" s="44"/>
      <c r="P22" s="44"/>
      <c r="Q22" s="44"/>
    </row>
    <row r="23" spans="2:17" ht="18" customHeight="1" x14ac:dyDescent="0.25">
      <c r="B23" s="25"/>
      <c r="C23" s="23"/>
      <c r="M23" s="44"/>
      <c r="N23" s="44"/>
      <c r="O23" s="44"/>
      <c r="P23" s="44"/>
      <c r="Q23" s="44"/>
    </row>
    <row r="24" spans="2:17" ht="18" customHeight="1" x14ac:dyDescent="0.25">
      <c r="B24" s="105"/>
      <c r="C24" s="106" t="s">
        <v>144</v>
      </c>
      <c r="D24" s="107"/>
      <c r="M24" s="44"/>
      <c r="N24" s="97"/>
      <c r="O24" s="97"/>
      <c r="P24" s="97"/>
      <c r="Q24" s="97"/>
    </row>
    <row r="25" spans="2:17" ht="18" customHeight="1" x14ac:dyDescent="0.25">
      <c r="B25" s="25" t="s">
        <v>20</v>
      </c>
      <c r="C25" s="6" t="s">
        <v>45</v>
      </c>
      <c r="D25" t="s">
        <v>100</v>
      </c>
      <c r="M25" s="97"/>
      <c r="N25" s="97"/>
      <c r="O25" s="97"/>
      <c r="P25" s="97"/>
      <c r="Q25" s="97"/>
    </row>
    <row r="26" spans="2:17" ht="18" customHeight="1" x14ac:dyDescent="0.25">
      <c r="B26" s="25" t="s">
        <v>20</v>
      </c>
      <c r="C26" s="6" t="s">
        <v>46</v>
      </c>
      <c r="L26" s="86"/>
      <c r="M26" s="97"/>
      <c r="N26" s="97"/>
      <c r="O26" s="97"/>
      <c r="P26" s="97"/>
      <c r="Q26" s="97"/>
    </row>
    <row r="27" spans="2:17" x14ac:dyDescent="0.25">
      <c r="B27" s="25"/>
      <c r="C27" s="23">
        <v>1</v>
      </c>
      <c r="L27" s="97"/>
      <c r="M27" s="97"/>
      <c r="N27" s="97"/>
      <c r="O27" s="97"/>
      <c r="P27" s="97"/>
      <c r="Q27" s="97"/>
    </row>
    <row r="28" spans="2:17" x14ac:dyDescent="0.25">
      <c r="B28" s="25"/>
      <c r="L28" s="97"/>
      <c r="M28" s="97"/>
    </row>
    <row r="29" spans="2:17" x14ac:dyDescent="0.25">
      <c r="B29" s="43" t="s">
        <v>145</v>
      </c>
      <c r="C29" s="23">
        <v>1</v>
      </c>
      <c r="L29" s="97"/>
    </row>
    <row r="30" spans="2:17" ht="15.75" customHeight="1" x14ac:dyDescent="0.25">
      <c r="B30" s="43" t="s">
        <v>147</v>
      </c>
      <c r="C30" s="23">
        <v>1</v>
      </c>
      <c r="L30" s="97"/>
    </row>
    <row r="31" spans="2:17" x14ac:dyDescent="0.25">
      <c r="B31" s="43" t="s">
        <v>146</v>
      </c>
      <c r="C31" s="23">
        <v>1</v>
      </c>
      <c r="L31" s="46"/>
    </row>
    <row r="32" spans="2:17" ht="19.5" customHeight="1" x14ac:dyDescent="0.25">
      <c r="B32" s="42" t="s">
        <v>148</v>
      </c>
      <c r="C32" s="23">
        <v>1</v>
      </c>
      <c r="L32" s="46"/>
    </row>
    <row r="33" spans="2:12" ht="18" customHeight="1" x14ac:dyDescent="0.25">
      <c r="B33" s="43" t="s">
        <v>149</v>
      </c>
      <c r="C33" s="23">
        <v>1</v>
      </c>
      <c r="L33" s="44"/>
    </row>
    <row r="34" spans="2:12" ht="18" customHeight="1" x14ac:dyDescent="0.25">
      <c r="L34" s="44"/>
    </row>
    <row r="35" spans="2:12" ht="18" customHeight="1" x14ac:dyDescent="0.25">
      <c r="B35" s="42"/>
      <c r="C35" s="23"/>
      <c r="L35" s="44"/>
    </row>
    <row r="36" spans="2:12" ht="18" customHeight="1" x14ac:dyDescent="0.25">
      <c r="B36" s="43"/>
      <c r="C36" s="23"/>
    </row>
    <row r="37" spans="2:12" ht="18" customHeight="1" x14ac:dyDescent="0.25"/>
    <row r="38" spans="2:12" ht="18" customHeight="1" x14ac:dyDescent="0.25"/>
  </sheetData>
  <mergeCells count="2">
    <mergeCell ref="B2:H4"/>
    <mergeCell ref="H8:H11"/>
  </mergeCells>
  <pageMargins left="0.7" right="0.7" top="0.75" bottom="0.75" header="0.3" footer="0.3"/>
  <pageSetup paperSize="9" scale="51" fitToHeight="0" orientation="landscape" r:id="rId1"/>
  <headerFooter>
    <oddFooter xml:space="preserve">&amp;Lpage 5 of 9&amp;R&amp;"-,Italic"&amp;K0070C0www.LeanIreland.ie, info@LeanIreland.ie, +353 91 870708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478B0-B7ED-4346-A2D6-F1A57CCF529E}">
  <sheetPr>
    <pageSetUpPr fitToPage="1"/>
  </sheetPr>
  <dimension ref="A1:K28"/>
  <sheetViews>
    <sheetView topLeftCell="A2" zoomScale="130" zoomScaleNormal="130" workbookViewId="0">
      <selection activeCell="H2" sqref="H2:I2"/>
    </sheetView>
  </sheetViews>
  <sheetFormatPr defaultRowHeight="15" x14ac:dyDescent="0.25"/>
  <cols>
    <col min="1" max="1" width="2" customWidth="1"/>
    <col min="3" max="3" width="22" customWidth="1"/>
    <col min="9" max="9" width="12.28515625" customWidth="1"/>
    <col min="11" max="11" width="20.5703125" customWidth="1"/>
    <col min="12" max="12" width="30" customWidth="1"/>
    <col min="13" max="13" width="16.140625" customWidth="1"/>
    <col min="14" max="14" width="8.7109375" customWidth="1"/>
    <col min="15" max="19" width="58.28515625" customWidth="1"/>
  </cols>
  <sheetData>
    <row r="1" spans="1:11" x14ac:dyDescent="0.25">
      <c r="B1" s="2" t="s">
        <v>7</v>
      </c>
    </row>
    <row r="2" spans="1:11" ht="12" customHeight="1" x14ac:dyDescent="0.25">
      <c r="H2" s="198" t="s">
        <v>8</v>
      </c>
      <c r="I2" s="198"/>
    </row>
    <row r="3" spans="1:11" ht="42" customHeight="1" x14ac:dyDescent="0.25">
      <c r="A3" s="14"/>
      <c r="B3" s="14"/>
      <c r="C3" s="15" t="s">
        <v>9</v>
      </c>
      <c r="D3" s="16" t="s">
        <v>10</v>
      </c>
      <c r="E3" s="17" t="s">
        <v>11</v>
      </c>
      <c r="F3" s="18" t="s">
        <v>12</v>
      </c>
      <c r="G3" s="14"/>
      <c r="H3" s="22" t="s">
        <v>13</v>
      </c>
      <c r="I3" s="22" t="s">
        <v>14</v>
      </c>
      <c r="K3" s="111" t="s">
        <v>157</v>
      </c>
    </row>
    <row r="4" spans="1:11" ht="18" customHeight="1" x14ac:dyDescent="0.25">
      <c r="A4" s="14"/>
      <c r="B4" s="162">
        <v>1</v>
      </c>
      <c r="C4" s="163" t="s">
        <v>0</v>
      </c>
      <c r="D4" s="181">
        <v>150</v>
      </c>
      <c r="E4" s="181">
        <v>162</v>
      </c>
      <c r="F4" s="199">
        <f>AVERAGE(E4:E11)</f>
        <v>225.875</v>
      </c>
      <c r="G4" s="14"/>
      <c r="H4" s="35">
        <f t="shared" ref="H4:H11" si="0">$F$4-$E$20</f>
        <v>-40.8125</v>
      </c>
      <c r="I4" s="182">
        <f>H4*H4</f>
        <v>1665.66015625</v>
      </c>
      <c r="K4" s="42"/>
    </row>
    <row r="5" spans="1:11" ht="18" customHeight="1" x14ac:dyDescent="0.25">
      <c r="A5" s="14"/>
      <c r="B5" s="162">
        <v>2</v>
      </c>
      <c r="C5" s="163" t="s">
        <v>0</v>
      </c>
      <c r="D5" s="181">
        <v>150</v>
      </c>
      <c r="E5" s="181">
        <v>231</v>
      </c>
      <c r="F5" s="199"/>
      <c r="G5" s="14"/>
      <c r="H5" s="35">
        <f t="shared" si="0"/>
        <v>-40.8125</v>
      </c>
      <c r="I5" s="182">
        <f t="shared" ref="I5:I19" si="1">H5*H5</f>
        <v>1665.66015625</v>
      </c>
      <c r="K5" s="42"/>
    </row>
    <row r="6" spans="1:11" ht="18" customHeight="1" x14ac:dyDescent="0.25">
      <c r="A6" s="14"/>
      <c r="B6" s="162">
        <v>3</v>
      </c>
      <c r="C6" s="163" t="s">
        <v>0</v>
      </c>
      <c r="D6" s="181">
        <v>150</v>
      </c>
      <c r="E6" s="181">
        <v>212</v>
      </c>
      <c r="F6" s="199"/>
      <c r="G6" s="14"/>
      <c r="H6" s="35">
        <f t="shared" si="0"/>
        <v>-40.8125</v>
      </c>
      <c r="I6" s="182">
        <f t="shared" si="1"/>
        <v>1665.66015625</v>
      </c>
      <c r="K6" s="42"/>
    </row>
    <row r="7" spans="1:11" ht="18" customHeight="1" x14ac:dyDescent="0.25">
      <c r="A7" s="14"/>
      <c r="B7" s="162">
        <v>4</v>
      </c>
      <c r="C7" s="163" t="s">
        <v>0</v>
      </c>
      <c r="D7" s="181">
        <v>150</v>
      </c>
      <c r="E7" s="181">
        <v>299</v>
      </c>
      <c r="F7" s="199"/>
      <c r="G7" s="14"/>
      <c r="H7" s="35">
        <f t="shared" si="0"/>
        <v>-40.8125</v>
      </c>
      <c r="I7" s="182">
        <f t="shared" si="1"/>
        <v>1665.66015625</v>
      </c>
      <c r="K7" s="111"/>
    </row>
    <row r="8" spans="1:11" ht="18" customHeight="1" x14ac:dyDescent="0.25">
      <c r="A8" s="14"/>
      <c r="B8" s="162">
        <v>5</v>
      </c>
      <c r="C8" s="163" t="s">
        <v>0</v>
      </c>
      <c r="D8" s="181">
        <v>150</v>
      </c>
      <c r="E8" s="181">
        <v>164</v>
      </c>
      <c r="F8" s="199"/>
      <c r="G8" s="14"/>
      <c r="H8" s="35">
        <f t="shared" si="0"/>
        <v>-40.8125</v>
      </c>
      <c r="I8" s="182">
        <f t="shared" si="1"/>
        <v>1665.66015625</v>
      </c>
      <c r="K8" s="42"/>
    </row>
    <row r="9" spans="1:11" ht="18" customHeight="1" x14ac:dyDescent="0.25">
      <c r="A9" s="14"/>
      <c r="B9" s="162">
        <v>6</v>
      </c>
      <c r="C9" s="163" t="s">
        <v>0</v>
      </c>
      <c r="D9" s="181">
        <v>150</v>
      </c>
      <c r="E9" s="181">
        <v>233</v>
      </c>
      <c r="F9" s="199"/>
      <c r="G9" s="14"/>
      <c r="H9" s="35">
        <f t="shared" si="0"/>
        <v>-40.8125</v>
      </c>
      <c r="I9" s="182">
        <f t="shared" si="1"/>
        <v>1665.66015625</v>
      </c>
      <c r="K9" s="42"/>
    </row>
    <row r="10" spans="1:11" ht="18" customHeight="1" x14ac:dyDescent="0.25">
      <c r="A10" s="14"/>
      <c r="B10" s="162">
        <v>7</v>
      </c>
      <c r="C10" s="163" t="s">
        <v>0</v>
      </c>
      <c r="D10" s="181">
        <v>150</v>
      </c>
      <c r="E10" s="181">
        <v>207</v>
      </c>
      <c r="F10" s="199"/>
      <c r="G10" s="14"/>
      <c r="H10" s="35">
        <f t="shared" si="0"/>
        <v>-40.8125</v>
      </c>
      <c r="I10" s="182">
        <f t="shared" si="1"/>
        <v>1665.66015625</v>
      </c>
      <c r="K10" s="42"/>
    </row>
    <row r="11" spans="1:11" ht="18" customHeight="1" x14ac:dyDescent="0.25">
      <c r="A11" s="14"/>
      <c r="B11" s="162">
        <v>8</v>
      </c>
      <c r="C11" s="163" t="s">
        <v>0</v>
      </c>
      <c r="D11" s="181">
        <v>150</v>
      </c>
      <c r="E11" s="181">
        <v>299</v>
      </c>
      <c r="F11" s="199"/>
      <c r="G11" s="14"/>
      <c r="H11" s="35">
        <f t="shared" si="0"/>
        <v>-40.8125</v>
      </c>
      <c r="I11" s="182">
        <f t="shared" si="1"/>
        <v>1665.66015625</v>
      </c>
      <c r="K11" s="111"/>
    </row>
    <row r="12" spans="1:11" ht="18" customHeight="1" x14ac:dyDescent="0.25">
      <c r="A12" s="14"/>
      <c r="B12" s="162">
        <v>9</v>
      </c>
      <c r="C12" s="163" t="s">
        <v>0</v>
      </c>
      <c r="D12" s="181">
        <v>180</v>
      </c>
      <c r="E12" s="181">
        <v>223</v>
      </c>
      <c r="F12" s="199">
        <f>AVERAGE(E12:E19)</f>
        <v>307.5</v>
      </c>
      <c r="G12" s="14"/>
      <c r="H12" s="35">
        <f>$F$12-$E$20</f>
        <v>40.8125</v>
      </c>
      <c r="I12" s="182">
        <f t="shared" si="1"/>
        <v>1665.66015625</v>
      </c>
      <c r="K12" s="42"/>
    </row>
    <row r="13" spans="1:11" ht="18" customHeight="1" x14ac:dyDescent="0.25">
      <c r="A13" s="14"/>
      <c r="B13" s="162">
        <v>10</v>
      </c>
      <c r="C13" s="163" t="s">
        <v>0</v>
      </c>
      <c r="D13" s="181">
        <v>180</v>
      </c>
      <c r="E13" s="181">
        <v>315</v>
      </c>
      <c r="F13" s="199"/>
      <c r="G13" s="14"/>
      <c r="H13" s="35">
        <f t="shared" ref="H13:H19" si="2">$F$12-$E$20</f>
        <v>40.8125</v>
      </c>
      <c r="I13" s="182">
        <f t="shared" si="1"/>
        <v>1665.66015625</v>
      </c>
      <c r="K13" s="42"/>
    </row>
    <row r="14" spans="1:11" ht="18" customHeight="1" x14ac:dyDescent="0.25">
      <c r="A14" s="14"/>
      <c r="B14" s="162">
        <v>11</v>
      </c>
      <c r="C14" s="163" t="s">
        <v>0</v>
      </c>
      <c r="D14" s="181">
        <v>180</v>
      </c>
      <c r="E14" s="181">
        <v>283</v>
      </c>
      <c r="F14" s="199"/>
      <c r="G14" s="14"/>
      <c r="H14" s="35">
        <f t="shared" si="2"/>
        <v>40.8125</v>
      </c>
      <c r="I14" s="182">
        <f t="shared" si="1"/>
        <v>1665.66015625</v>
      </c>
      <c r="K14" s="42"/>
    </row>
    <row r="15" spans="1:11" ht="18" customHeight="1" x14ac:dyDescent="0.25">
      <c r="A15" s="14"/>
      <c r="B15" s="162">
        <v>12</v>
      </c>
      <c r="C15" s="163" t="s">
        <v>0</v>
      </c>
      <c r="D15" s="181">
        <v>180</v>
      </c>
      <c r="E15" s="181">
        <v>419</v>
      </c>
      <c r="F15" s="199"/>
      <c r="G15" s="14"/>
      <c r="H15" s="35">
        <f t="shared" si="2"/>
        <v>40.8125</v>
      </c>
      <c r="I15" s="182">
        <f t="shared" si="1"/>
        <v>1665.66015625</v>
      </c>
      <c r="K15" s="111"/>
    </row>
    <row r="16" spans="1:11" ht="18" customHeight="1" x14ac:dyDescent="0.25">
      <c r="A16" s="14"/>
      <c r="B16" s="162">
        <v>13</v>
      </c>
      <c r="C16" s="163" t="s">
        <v>0</v>
      </c>
      <c r="D16" s="181">
        <v>180</v>
      </c>
      <c r="E16" s="181">
        <v>212</v>
      </c>
      <c r="F16" s="199"/>
      <c r="G16" s="14"/>
      <c r="H16" s="35">
        <f t="shared" si="2"/>
        <v>40.8125</v>
      </c>
      <c r="I16" s="182">
        <f t="shared" si="1"/>
        <v>1665.66015625</v>
      </c>
      <c r="K16" s="42"/>
    </row>
    <row r="17" spans="1:11" ht="18" customHeight="1" x14ac:dyDescent="0.25">
      <c r="A17" s="14"/>
      <c r="B17" s="162">
        <v>14</v>
      </c>
      <c r="C17" s="163" t="s">
        <v>0</v>
      </c>
      <c r="D17" s="181">
        <v>180</v>
      </c>
      <c r="E17" s="181">
        <v>318</v>
      </c>
      <c r="F17" s="199"/>
      <c r="G17" s="14"/>
      <c r="H17" s="35">
        <f t="shared" si="2"/>
        <v>40.8125</v>
      </c>
      <c r="I17" s="182">
        <f t="shared" si="1"/>
        <v>1665.66015625</v>
      </c>
      <c r="K17" s="42"/>
    </row>
    <row r="18" spans="1:11" ht="18" customHeight="1" x14ac:dyDescent="0.25">
      <c r="A18" s="14"/>
      <c r="B18" s="162">
        <v>15</v>
      </c>
      <c r="C18" s="163" t="s">
        <v>0</v>
      </c>
      <c r="D18" s="181">
        <v>180</v>
      </c>
      <c r="E18" s="181">
        <v>283</v>
      </c>
      <c r="F18" s="199"/>
      <c r="G18" s="14"/>
      <c r="H18" s="35">
        <f t="shared" si="2"/>
        <v>40.8125</v>
      </c>
      <c r="I18" s="182">
        <f t="shared" si="1"/>
        <v>1665.66015625</v>
      </c>
      <c r="K18" s="42"/>
    </row>
    <row r="19" spans="1:11" ht="18" customHeight="1" x14ac:dyDescent="0.25">
      <c r="A19" s="14"/>
      <c r="B19" s="162">
        <v>16</v>
      </c>
      <c r="C19" s="163" t="s">
        <v>0</v>
      </c>
      <c r="D19" s="181">
        <v>180</v>
      </c>
      <c r="E19" s="181">
        <v>407</v>
      </c>
      <c r="F19" s="199"/>
      <c r="G19" s="14"/>
      <c r="H19" s="35">
        <f t="shared" si="2"/>
        <v>40.8125</v>
      </c>
      <c r="I19" s="182">
        <f t="shared" si="1"/>
        <v>1665.66015625</v>
      </c>
      <c r="K19" s="111"/>
    </row>
    <row r="20" spans="1:11" ht="18" customHeight="1" x14ac:dyDescent="0.25">
      <c r="D20" s="19" t="s">
        <v>15</v>
      </c>
      <c r="E20" s="10">
        <f>AVERAGE(E4:E19)</f>
        <v>266.6875</v>
      </c>
      <c r="F20" t="s">
        <v>16</v>
      </c>
      <c r="I20" s="183">
        <f>SUM(I4:I19)</f>
        <v>26650.5625</v>
      </c>
      <c r="J20" s="81" t="s">
        <v>154</v>
      </c>
      <c r="K20" s="42"/>
    </row>
    <row r="21" spans="1:11" x14ac:dyDescent="0.25">
      <c r="I21" s="23"/>
      <c r="K21" s="42"/>
    </row>
    <row r="22" spans="1:11" x14ac:dyDescent="0.25">
      <c r="H22" s="42" t="s">
        <v>150</v>
      </c>
      <c r="I22" s="45">
        <v>1</v>
      </c>
      <c r="J22" s="24" t="s">
        <v>6</v>
      </c>
      <c r="K22" s="42"/>
    </row>
    <row r="23" spans="1:11" x14ac:dyDescent="0.25">
      <c r="H23" s="42"/>
      <c r="I23" s="6"/>
      <c r="J23" s="24"/>
      <c r="K23" s="111"/>
    </row>
    <row r="24" spans="1:11" x14ac:dyDescent="0.25">
      <c r="F24" s="10"/>
      <c r="H24" s="42" t="s">
        <v>155</v>
      </c>
      <c r="I24" s="82">
        <f>I20/I22</f>
        <v>26650.5625</v>
      </c>
      <c r="J24" s="24" t="s">
        <v>151</v>
      </c>
      <c r="K24" s="42"/>
    </row>
    <row r="25" spans="1:11" x14ac:dyDescent="0.25">
      <c r="H25" s="42"/>
      <c r="I25" s="6"/>
      <c r="J25" s="24"/>
      <c r="K25" s="42"/>
    </row>
    <row r="26" spans="1:11" x14ac:dyDescent="0.25">
      <c r="H26" s="42"/>
      <c r="I26" s="109">
        <v>3707</v>
      </c>
      <c r="J26" s="24" t="s">
        <v>152</v>
      </c>
      <c r="K26" s="42"/>
    </row>
    <row r="27" spans="1:11" x14ac:dyDescent="0.25">
      <c r="H27" s="42"/>
      <c r="I27" s="23"/>
      <c r="J27" s="24"/>
      <c r="K27" s="111"/>
    </row>
    <row r="28" spans="1:11" x14ac:dyDescent="0.25">
      <c r="H28" s="42" t="s">
        <v>156</v>
      </c>
      <c r="I28" s="110">
        <f>I24/I26</f>
        <v>7.1892534394388994</v>
      </c>
      <c r="J28" s="24" t="s">
        <v>153</v>
      </c>
    </row>
  </sheetData>
  <sortState xmlns:xlrd2="http://schemas.microsoft.com/office/spreadsheetml/2017/richdata2" ref="D4:E19">
    <sortCondition ref="D4:D19"/>
  </sortState>
  <mergeCells count="3">
    <mergeCell ref="H2:I2"/>
    <mergeCell ref="F4:F11"/>
    <mergeCell ref="F12:F19"/>
  </mergeCells>
  <pageMargins left="0.7" right="0.7" top="0.75" bottom="0.75" header="0.3" footer="0.3"/>
  <pageSetup paperSize="9" scale="56" fitToHeight="0" orientation="landscape" r:id="rId1"/>
  <headerFooter>
    <oddFooter xml:space="preserve">&amp;Lpage 6 of 9&amp;R&amp;"-,Italic"&amp;K0070C0www.LeanIreland.ie, info@LeanIreland.ie, +353 91 870708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63E7-A87C-4FED-9529-44D7D4F0FFA8}">
  <sheetPr>
    <pageSetUpPr fitToPage="1"/>
  </sheetPr>
  <dimension ref="B1:W20"/>
  <sheetViews>
    <sheetView zoomScale="120" zoomScaleNormal="120" zoomScalePageLayoutView="80" workbookViewId="0">
      <selection activeCell="B15" sqref="A1:S21"/>
    </sheetView>
  </sheetViews>
  <sheetFormatPr defaultRowHeight="15" x14ac:dyDescent="0.25"/>
  <cols>
    <col min="1" max="1" width="5" customWidth="1"/>
    <col min="3" max="3" width="9.7109375" customWidth="1"/>
    <col min="11" max="11" width="12.42578125" customWidth="1"/>
    <col min="12" max="12" width="12.28515625" customWidth="1"/>
    <col min="13" max="13" width="34.85546875" customWidth="1"/>
    <col min="14" max="19" width="8.7109375" customWidth="1"/>
  </cols>
  <sheetData>
    <row r="1" spans="2:23" x14ac:dyDescent="0.25">
      <c r="B1" s="2" t="s">
        <v>177</v>
      </c>
      <c r="L1" s="69"/>
      <c r="M1" s="69"/>
      <c r="N1" s="69"/>
      <c r="O1" s="69"/>
      <c r="P1" s="69"/>
      <c r="Q1" s="69"/>
      <c r="R1" s="69"/>
      <c r="S1" s="69"/>
      <c r="T1" s="69"/>
    </row>
    <row r="2" spans="2:23" ht="19.5" customHeight="1" x14ac:dyDescent="0.3">
      <c r="B2" s="2"/>
      <c r="L2" s="69"/>
      <c r="M2" s="79"/>
      <c r="N2" s="69"/>
      <c r="O2" s="69"/>
      <c r="P2" s="69"/>
      <c r="Q2" s="69"/>
      <c r="R2" s="69"/>
      <c r="S2" s="69"/>
      <c r="T2" s="69"/>
    </row>
    <row r="3" spans="2:23" ht="48.75" customHeight="1" x14ac:dyDescent="0.25">
      <c r="B3" s="11"/>
      <c r="C3" s="11"/>
      <c r="D3" s="4" t="s">
        <v>40</v>
      </c>
      <c r="E3" s="4" t="s">
        <v>41</v>
      </c>
      <c r="F3" s="4" t="s">
        <v>42</v>
      </c>
      <c r="G3" s="21" t="s">
        <v>25</v>
      </c>
      <c r="H3" s="21" t="s">
        <v>26</v>
      </c>
      <c r="I3" s="21" t="s">
        <v>27</v>
      </c>
      <c r="J3" s="47" t="s">
        <v>11</v>
      </c>
      <c r="K3" s="71"/>
      <c r="M3" s="119"/>
      <c r="N3" s="120"/>
      <c r="O3" s="121"/>
      <c r="P3" s="122"/>
      <c r="Q3" s="123"/>
      <c r="R3" s="124"/>
      <c r="S3" s="122"/>
    </row>
    <row r="4" spans="2:23" ht="18.75" x14ac:dyDescent="0.3">
      <c r="B4" s="1"/>
      <c r="C4" s="1"/>
      <c r="D4" s="12">
        <v>150</v>
      </c>
      <c r="E4" s="12">
        <v>220</v>
      </c>
      <c r="F4" s="12">
        <v>130</v>
      </c>
      <c r="G4" s="61" t="s">
        <v>4</v>
      </c>
      <c r="H4" s="61" t="s">
        <v>4</v>
      </c>
      <c r="I4" s="61" t="s">
        <v>4</v>
      </c>
      <c r="J4" s="48">
        <v>163</v>
      </c>
      <c r="K4" s="10"/>
      <c r="M4" s="125"/>
      <c r="N4" s="76"/>
      <c r="O4" s="76"/>
      <c r="P4" s="77"/>
      <c r="Q4" s="77"/>
      <c r="R4" s="78"/>
      <c r="S4" s="76"/>
    </row>
    <row r="5" spans="2:23" ht="18.75" x14ac:dyDescent="0.3">
      <c r="B5" s="1"/>
      <c r="C5" s="1"/>
      <c r="D5" s="13">
        <v>180</v>
      </c>
      <c r="E5" s="12">
        <v>220</v>
      </c>
      <c r="F5" s="12">
        <v>130</v>
      </c>
      <c r="G5" s="62" t="s">
        <v>3</v>
      </c>
      <c r="H5" s="62" t="s">
        <v>3</v>
      </c>
      <c r="I5" s="61" t="s">
        <v>4</v>
      </c>
      <c r="J5" s="48">
        <v>217.5</v>
      </c>
      <c r="K5" s="10"/>
      <c r="M5" s="125"/>
      <c r="N5" s="76"/>
      <c r="O5" s="76"/>
      <c r="P5" s="77"/>
      <c r="Q5" s="77"/>
      <c r="R5" s="78"/>
      <c r="S5" s="77"/>
    </row>
    <row r="6" spans="2:23" ht="18.75" x14ac:dyDescent="0.3">
      <c r="B6" s="1"/>
      <c r="C6" s="1"/>
      <c r="D6" s="12">
        <v>150</v>
      </c>
      <c r="E6" s="13">
        <v>290</v>
      </c>
      <c r="F6" s="12">
        <v>130</v>
      </c>
      <c r="G6" s="62" t="s">
        <v>3</v>
      </c>
      <c r="H6" s="61" t="s">
        <v>4</v>
      </c>
      <c r="I6" s="62" t="s">
        <v>3</v>
      </c>
      <c r="J6" s="48">
        <v>232</v>
      </c>
      <c r="K6" s="10"/>
      <c r="M6" s="125"/>
      <c r="N6" s="76"/>
      <c r="O6" s="76"/>
      <c r="P6" s="77"/>
      <c r="Q6" s="77"/>
      <c r="R6" s="78"/>
      <c r="S6" s="77"/>
    </row>
    <row r="7" spans="2:23" ht="18.75" x14ac:dyDescent="0.3">
      <c r="B7" s="1"/>
      <c r="C7" s="1"/>
      <c r="D7" s="13">
        <v>180</v>
      </c>
      <c r="E7" s="13">
        <v>290</v>
      </c>
      <c r="F7" s="12">
        <v>130</v>
      </c>
      <c r="G7" s="61" t="s">
        <v>4</v>
      </c>
      <c r="H7" s="62" t="s">
        <v>3</v>
      </c>
      <c r="I7" s="62" t="s">
        <v>3</v>
      </c>
      <c r="J7" s="48">
        <v>316.5</v>
      </c>
      <c r="K7" s="10"/>
      <c r="M7" s="125"/>
      <c r="N7" s="76"/>
      <c r="O7" s="76"/>
      <c r="P7" s="77"/>
      <c r="Q7" s="77"/>
      <c r="R7" s="78"/>
      <c r="S7" s="77"/>
    </row>
    <row r="8" spans="2:23" ht="18.75" x14ac:dyDescent="0.3">
      <c r="B8" s="1"/>
      <c r="C8" s="1"/>
      <c r="D8" s="12">
        <v>150</v>
      </c>
      <c r="E8" s="12">
        <v>220</v>
      </c>
      <c r="F8" s="13">
        <v>190</v>
      </c>
      <c r="G8" s="61" t="s">
        <v>4</v>
      </c>
      <c r="H8" s="62" t="s">
        <v>3</v>
      </c>
      <c r="I8" s="62" t="s">
        <v>3</v>
      </c>
      <c r="J8" s="48">
        <v>209.5</v>
      </c>
      <c r="K8" s="10"/>
      <c r="M8" s="125"/>
      <c r="N8" s="76"/>
      <c r="O8" s="76"/>
      <c r="P8" s="77"/>
      <c r="Q8" s="77"/>
      <c r="R8" s="78"/>
      <c r="S8" s="77"/>
    </row>
    <row r="9" spans="2:23" ht="18.75" x14ac:dyDescent="0.3">
      <c r="B9" s="1"/>
      <c r="C9" s="1"/>
      <c r="D9" s="13">
        <v>180</v>
      </c>
      <c r="E9" s="12">
        <v>220</v>
      </c>
      <c r="F9" s="13">
        <v>190</v>
      </c>
      <c r="G9" s="62" t="s">
        <v>3</v>
      </c>
      <c r="H9" s="61" t="s">
        <v>4</v>
      </c>
      <c r="I9" s="62" t="s">
        <v>3</v>
      </c>
      <c r="J9" s="48">
        <v>283</v>
      </c>
      <c r="K9" s="10"/>
      <c r="M9" s="125"/>
      <c r="N9" s="76"/>
      <c r="O9" s="76"/>
      <c r="P9" s="77"/>
      <c r="Q9" s="77"/>
      <c r="R9" s="78"/>
      <c r="S9" s="77"/>
    </row>
    <row r="10" spans="2:23" ht="18.75" x14ac:dyDescent="0.3">
      <c r="B10" s="1"/>
      <c r="C10" s="1"/>
      <c r="D10" s="12">
        <v>150</v>
      </c>
      <c r="E10" s="13">
        <v>290</v>
      </c>
      <c r="F10" s="13">
        <v>190</v>
      </c>
      <c r="G10" s="62" t="s">
        <v>3</v>
      </c>
      <c r="H10" s="62" t="s">
        <v>3</v>
      </c>
      <c r="I10" s="61" t="s">
        <v>4</v>
      </c>
      <c r="J10" s="48">
        <v>299</v>
      </c>
      <c r="K10" s="10"/>
      <c r="M10" s="125"/>
      <c r="N10" s="76"/>
      <c r="O10" s="76"/>
      <c r="P10" s="77"/>
      <c r="Q10" s="77"/>
      <c r="R10" s="78"/>
      <c r="S10" s="77"/>
    </row>
    <row r="11" spans="2:23" ht="18" customHeight="1" x14ac:dyDescent="0.3">
      <c r="B11" s="1"/>
      <c r="C11" s="1"/>
      <c r="D11" s="13">
        <v>180</v>
      </c>
      <c r="E11" s="13">
        <v>290</v>
      </c>
      <c r="F11" s="13">
        <v>190</v>
      </c>
      <c r="G11" s="61" t="s">
        <v>4</v>
      </c>
      <c r="H11" s="61" t="s">
        <v>4</v>
      </c>
      <c r="I11" s="61" t="s">
        <v>4</v>
      </c>
      <c r="J11" s="48">
        <v>413</v>
      </c>
      <c r="K11" s="10"/>
      <c r="M11" s="125"/>
      <c r="N11" s="76"/>
      <c r="O11" s="76"/>
      <c r="P11" s="77"/>
      <c r="Q11" s="77"/>
      <c r="R11" s="78"/>
      <c r="S11" s="77"/>
    </row>
    <row r="12" spans="2:23" ht="18" customHeight="1" x14ac:dyDescent="0.25">
      <c r="B12" s="1"/>
      <c r="C12" s="1"/>
      <c r="D12" s="1"/>
      <c r="E12" s="1"/>
      <c r="F12" s="1"/>
      <c r="G12" s="1"/>
      <c r="H12" s="1"/>
      <c r="I12" s="1"/>
      <c r="J12" s="80">
        <f>AVERAGE(J4:J11)</f>
        <v>266.6875</v>
      </c>
      <c r="K12" t="s">
        <v>15</v>
      </c>
      <c r="M12" s="128"/>
      <c r="N12" s="129"/>
      <c r="O12" s="129"/>
      <c r="P12" s="129"/>
      <c r="Q12" s="130"/>
      <c r="R12" s="131"/>
      <c r="S12" s="130"/>
    </row>
    <row r="13" spans="2:23" ht="18" customHeight="1" x14ac:dyDescent="0.25">
      <c r="B13" s="1"/>
      <c r="C13" s="2"/>
      <c r="D13" s="1"/>
      <c r="E13" s="1"/>
      <c r="F13" s="1"/>
      <c r="G13" s="1"/>
      <c r="H13" s="1"/>
      <c r="K13" s="40"/>
      <c r="L13" s="6"/>
      <c r="N13" s="68"/>
      <c r="O13" s="68"/>
      <c r="P13" s="68"/>
      <c r="Q13" s="68"/>
      <c r="R13" s="68"/>
      <c r="S13" s="68"/>
      <c r="T13" s="68"/>
      <c r="U13" s="68"/>
    </row>
    <row r="14" spans="2:23" ht="24" customHeight="1" x14ac:dyDescent="0.25">
      <c r="B14" s="1"/>
      <c r="C14" s="1"/>
      <c r="D14" s="4" t="s">
        <v>23</v>
      </c>
      <c r="E14" s="4" t="s">
        <v>24</v>
      </c>
      <c r="F14" s="4" t="s">
        <v>30</v>
      </c>
      <c r="G14" s="4" t="s">
        <v>25</v>
      </c>
      <c r="H14" s="4" t="s">
        <v>26</v>
      </c>
      <c r="I14" s="4" t="s">
        <v>27</v>
      </c>
      <c r="L14" s="134" t="s">
        <v>173</v>
      </c>
      <c r="M14" s="132" t="s">
        <v>15</v>
      </c>
      <c r="N14" s="73"/>
      <c r="O14" s="73"/>
      <c r="P14" s="73"/>
      <c r="Q14" s="73"/>
      <c r="R14" s="73"/>
      <c r="S14" s="73"/>
      <c r="T14" s="73"/>
      <c r="U14" s="72"/>
      <c r="V14" s="72"/>
    </row>
    <row r="15" spans="2:23" ht="20.100000000000001" customHeight="1" x14ac:dyDescent="0.25">
      <c r="B15" s="2" t="s">
        <v>5</v>
      </c>
      <c r="C15" s="8" t="s">
        <v>3</v>
      </c>
      <c r="D15" s="30">
        <f>(J4+J6+J8+J10)/4</f>
        <v>225.875</v>
      </c>
      <c r="E15" s="30">
        <f>(J4+J5+J8+J9)/4</f>
        <v>218.25</v>
      </c>
      <c r="F15" s="30">
        <f>(J4+J5+J6+J7)/4</f>
        <v>232.25</v>
      </c>
      <c r="G15" s="30">
        <f>(J5+J6+J9+J10)/4</f>
        <v>257.875</v>
      </c>
      <c r="H15" s="30">
        <f>(J5+J7+J8+J10)/4</f>
        <v>260.625</v>
      </c>
      <c r="I15" s="30">
        <f>(J6+J7+J8+J9)/4</f>
        <v>260.25</v>
      </c>
      <c r="J15" t="s">
        <v>170</v>
      </c>
      <c r="L15" s="134" t="s">
        <v>174</v>
      </c>
      <c r="M15" s="132" t="s">
        <v>108</v>
      </c>
      <c r="N15" s="73"/>
      <c r="O15" s="73"/>
      <c r="P15" s="72"/>
      <c r="Q15" s="72"/>
      <c r="R15" s="72"/>
      <c r="S15" s="72"/>
      <c r="T15" s="72"/>
      <c r="U15" s="72"/>
      <c r="V15" s="72"/>
    </row>
    <row r="16" spans="2:23" ht="20.100000000000001" customHeight="1" x14ac:dyDescent="0.25">
      <c r="B16" s="2" t="s">
        <v>5</v>
      </c>
      <c r="C16" s="9" t="s">
        <v>4</v>
      </c>
      <c r="D16" s="31">
        <f>(J5+J7+J9+J11)/4</f>
        <v>307.5</v>
      </c>
      <c r="E16" s="31">
        <f>(J6+J7+J10+J11)/4</f>
        <v>315.125</v>
      </c>
      <c r="F16" s="31">
        <f>(J8+J9+J10+J11)/4</f>
        <v>301.125</v>
      </c>
      <c r="G16" s="31">
        <f>(J4+J7+J8+J11)/4</f>
        <v>275.5</v>
      </c>
      <c r="H16" s="31">
        <f>(J4+J6+J9+J11)/4</f>
        <v>272.75</v>
      </c>
      <c r="I16" s="31">
        <f>(J4+J5+J10+J11)/4</f>
        <v>273.125</v>
      </c>
      <c r="J16" t="s">
        <v>170</v>
      </c>
      <c r="L16" s="134" t="s">
        <v>175</v>
      </c>
      <c r="M16" s="133" t="s">
        <v>176</v>
      </c>
      <c r="N16" s="127"/>
      <c r="O16" s="127"/>
      <c r="P16" s="127"/>
      <c r="Q16" s="127"/>
      <c r="R16" s="127"/>
      <c r="S16" s="127"/>
      <c r="T16" s="127"/>
      <c r="U16" s="127"/>
      <c r="V16" s="127"/>
      <c r="W16" s="72"/>
    </row>
    <row r="17" spans="2:23" ht="20.100000000000001" customHeight="1" x14ac:dyDescent="0.25">
      <c r="B17" s="2" t="s">
        <v>73</v>
      </c>
      <c r="C17" s="108" t="s">
        <v>17</v>
      </c>
      <c r="D17" s="67">
        <f>D16-D15</f>
        <v>81.625</v>
      </c>
      <c r="E17" s="67">
        <f t="shared" ref="E17:I17" si="0">E16-E15</f>
        <v>96.875</v>
      </c>
      <c r="F17" s="67">
        <f t="shared" si="0"/>
        <v>68.875</v>
      </c>
      <c r="G17" s="67">
        <f t="shared" si="0"/>
        <v>17.625</v>
      </c>
      <c r="H17" s="67">
        <f t="shared" si="0"/>
        <v>12.125</v>
      </c>
      <c r="I17" s="67">
        <f t="shared" si="0"/>
        <v>12.875</v>
      </c>
      <c r="J17" s="6"/>
      <c r="K17" s="6"/>
      <c r="L17" s="73"/>
      <c r="M17" s="127"/>
      <c r="N17" s="127"/>
      <c r="O17" s="127"/>
      <c r="P17" s="127"/>
      <c r="Q17" s="127"/>
      <c r="R17" s="127"/>
      <c r="S17" s="127"/>
      <c r="T17" s="127"/>
      <c r="U17" s="127"/>
      <c r="V17" s="127"/>
      <c r="W17" s="72"/>
    </row>
    <row r="18" spans="2:23" ht="20.100000000000001" customHeight="1" x14ac:dyDescent="0.25">
      <c r="B18" s="65" t="s">
        <v>172</v>
      </c>
      <c r="C18" s="70" t="s">
        <v>74</v>
      </c>
      <c r="D18" s="66">
        <f t="shared" ref="D18:I18" si="1">D17/2</f>
        <v>40.8125</v>
      </c>
      <c r="E18" s="66">
        <f t="shared" si="1"/>
        <v>48.4375</v>
      </c>
      <c r="F18" s="66">
        <f t="shared" si="1"/>
        <v>34.4375</v>
      </c>
      <c r="G18" s="66">
        <f t="shared" si="1"/>
        <v>8.8125</v>
      </c>
      <c r="H18" s="66">
        <f t="shared" si="1"/>
        <v>6.0625</v>
      </c>
      <c r="I18" s="66">
        <f t="shared" si="1"/>
        <v>6.4375</v>
      </c>
      <c r="J18" s="6"/>
      <c r="L18" s="126"/>
      <c r="M18" s="127"/>
      <c r="N18" s="127"/>
      <c r="O18" s="127"/>
      <c r="P18" s="127"/>
      <c r="Q18" s="127"/>
      <c r="R18" s="127"/>
      <c r="S18" s="127"/>
      <c r="T18" s="127"/>
      <c r="U18" s="127"/>
      <c r="V18" s="127"/>
    </row>
    <row r="19" spans="2:23" ht="19.5" customHeight="1" x14ac:dyDescent="0.25">
      <c r="L19" s="75"/>
      <c r="M19" s="127"/>
      <c r="N19" s="127"/>
      <c r="O19" s="127"/>
      <c r="P19" s="127"/>
      <c r="Q19" s="127"/>
      <c r="R19" s="127"/>
      <c r="S19" s="127"/>
      <c r="T19" s="127"/>
      <c r="U19" s="127"/>
      <c r="V19" s="127"/>
    </row>
    <row r="20" spans="2:23" x14ac:dyDescent="0.25">
      <c r="M20" s="127"/>
      <c r="N20" s="127"/>
      <c r="O20" s="127"/>
      <c r="P20" s="127"/>
      <c r="Q20" s="127"/>
      <c r="R20" s="127"/>
      <c r="S20" s="127"/>
      <c r="T20" s="127"/>
      <c r="U20" s="127"/>
      <c r="V20" s="127"/>
    </row>
  </sheetData>
  <pageMargins left="0.7" right="0.7" top="0.75" bottom="0.75" header="0.3" footer="0.3"/>
  <pageSetup paperSize="9" scale="65" fitToHeight="0" orientation="landscape" r:id="rId1"/>
  <headerFooter>
    <oddFooter xml:space="preserve">&amp;Lpage 7 of 9&amp;R&amp;"-,Italic"&amp;K0070C0www.LeanIreland.ie, info@LeanIreland.ie, +353 91 870708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49B7-E654-4D9B-A1D6-8711EE5C7424}">
  <sheetPr>
    <pageSetUpPr fitToPage="1"/>
  </sheetPr>
  <dimension ref="B1:K18"/>
  <sheetViews>
    <sheetView zoomScale="110" zoomScaleNormal="110" workbookViewId="0">
      <selection activeCell="B15" sqref="A1:T18"/>
    </sheetView>
  </sheetViews>
  <sheetFormatPr defaultRowHeight="15" x14ac:dyDescent="0.25"/>
  <cols>
    <col min="1" max="1" width="2.5703125" customWidth="1"/>
  </cols>
  <sheetData>
    <row r="1" spans="2:11" x14ac:dyDescent="0.25">
      <c r="B1" s="2" t="s">
        <v>191</v>
      </c>
    </row>
    <row r="2" spans="2:11" x14ac:dyDescent="0.25">
      <c r="B2" s="2"/>
    </row>
    <row r="3" spans="2:11" ht="60" x14ac:dyDescent="0.25">
      <c r="B3" s="11"/>
      <c r="C3" s="11"/>
      <c r="D3" s="4" t="s">
        <v>40</v>
      </c>
      <c r="E3" s="4" t="s">
        <v>41</v>
      </c>
      <c r="F3" s="4" t="s">
        <v>42</v>
      </c>
      <c r="G3" s="21" t="s">
        <v>25</v>
      </c>
      <c r="H3" s="21" t="s">
        <v>26</v>
      </c>
      <c r="I3" s="21" t="s">
        <v>27</v>
      </c>
      <c r="J3" s="47" t="s">
        <v>11</v>
      </c>
      <c r="K3" s="71"/>
    </row>
    <row r="4" spans="2:11" ht="18.75" x14ac:dyDescent="0.3">
      <c r="B4" s="1"/>
      <c r="C4" s="1"/>
      <c r="D4" s="12">
        <v>150</v>
      </c>
      <c r="E4" s="12">
        <v>220</v>
      </c>
      <c r="F4" s="12">
        <v>130</v>
      </c>
      <c r="G4" s="61" t="s">
        <v>4</v>
      </c>
      <c r="H4" s="61" t="s">
        <v>4</v>
      </c>
      <c r="I4" s="61" t="s">
        <v>4</v>
      </c>
      <c r="J4" s="48">
        <v>163</v>
      </c>
      <c r="K4" s="10"/>
    </row>
    <row r="5" spans="2:11" ht="18.75" x14ac:dyDescent="0.3">
      <c r="B5" s="1"/>
      <c r="C5" s="1"/>
      <c r="D5" s="13">
        <v>180</v>
      </c>
      <c r="E5" s="12">
        <v>220</v>
      </c>
      <c r="F5" s="12">
        <v>130</v>
      </c>
      <c r="G5" s="62" t="s">
        <v>3</v>
      </c>
      <c r="H5" s="62" t="s">
        <v>3</v>
      </c>
      <c r="I5" s="61" t="s">
        <v>4</v>
      </c>
      <c r="J5" s="48">
        <v>217.5</v>
      </c>
      <c r="K5" s="10"/>
    </row>
    <row r="6" spans="2:11" ht="18.75" x14ac:dyDescent="0.3">
      <c r="B6" s="1"/>
      <c r="C6" s="1"/>
      <c r="D6" s="12">
        <v>150</v>
      </c>
      <c r="E6" s="13">
        <v>290</v>
      </c>
      <c r="F6" s="12">
        <v>130</v>
      </c>
      <c r="G6" s="62" t="s">
        <v>3</v>
      </c>
      <c r="H6" s="61" t="s">
        <v>4</v>
      </c>
      <c r="I6" s="62" t="s">
        <v>3</v>
      </c>
      <c r="J6" s="48">
        <v>232</v>
      </c>
      <c r="K6" s="10"/>
    </row>
    <row r="7" spans="2:11" ht="18.75" x14ac:dyDescent="0.3">
      <c r="B7" s="1"/>
      <c r="C7" s="1"/>
      <c r="D7" s="13">
        <v>180</v>
      </c>
      <c r="E7" s="13">
        <v>290</v>
      </c>
      <c r="F7" s="12">
        <v>130</v>
      </c>
      <c r="G7" s="61" t="s">
        <v>4</v>
      </c>
      <c r="H7" s="62" t="s">
        <v>3</v>
      </c>
      <c r="I7" s="62" t="s">
        <v>3</v>
      </c>
      <c r="J7" s="48">
        <v>316.5</v>
      </c>
      <c r="K7" s="10"/>
    </row>
    <row r="8" spans="2:11" ht="18.75" x14ac:dyDescent="0.3">
      <c r="B8" s="1"/>
      <c r="C8" s="1"/>
      <c r="D8" s="12">
        <v>150</v>
      </c>
      <c r="E8" s="12">
        <v>220</v>
      </c>
      <c r="F8" s="13">
        <v>190</v>
      </c>
      <c r="G8" s="61" t="s">
        <v>4</v>
      </c>
      <c r="H8" s="62" t="s">
        <v>3</v>
      </c>
      <c r="I8" s="62" t="s">
        <v>3</v>
      </c>
      <c r="J8" s="48">
        <v>209.5</v>
      </c>
      <c r="K8" s="10"/>
    </row>
    <row r="9" spans="2:11" ht="18.75" x14ac:dyDescent="0.3">
      <c r="B9" s="1"/>
      <c r="C9" s="1"/>
      <c r="D9" s="13">
        <v>180</v>
      </c>
      <c r="E9" s="12">
        <v>220</v>
      </c>
      <c r="F9" s="13">
        <v>190</v>
      </c>
      <c r="G9" s="62" t="s">
        <v>3</v>
      </c>
      <c r="H9" s="61" t="s">
        <v>4</v>
      </c>
      <c r="I9" s="62" t="s">
        <v>3</v>
      </c>
      <c r="J9" s="48">
        <v>283</v>
      </c>
      <c r="K9" s="10"/>
    </row>
    <row r="10" spans="2:11" ht="18.75" x14ac:dyDescent="0.3">
      <c r="B10" s="1"/>
      <c r="C10" s="1"/>
      <c r="D10" s="12">
        <v>150</v>
      </c>
      <c r="E10" s="13">
        <v>290</v>
      </c>
      <c r="F10" s="13">
        <v>190</v>
      </c>
      <c r="G10" s="62" t="s">
        <v>3</v>
      </c>
      <c r="H10" s="62" t="s">
        <v>3</v>
      </c>
      <c r="I10" s="61" t="s">
        <v>4</v>
      </c>
      <c r="J10" s="48">
        <v>299</v>
      </c>
      <c r="K10" s="10"/>
    </row>
    <row r="11" spans="2:11" ht="18.75" x14ac:dyDescent="0.3">
      <c r="B11" s="1"/>
      <c r="C11" s="1"/>
      <c r="D11" s="13">
        <v>180</v>
      </c>
      <c r="E11" s="13">
        <v>290</v>
      </c>
      <c r="F11" s="13">
        <v>190</v>
      </c>
      <c r="G11" s="61" t="s">
        <v>4</v>
      </c>
      <c r="H11" s="61" t="s">
        <v>4</v>
      </c>
      <c r="I11" s="61" t="s">
        <v>4</v>
      </c>
      <c r="J11" s="48">
        <v>413</v>
      </c>
      <c r="K11" s="10"/>
    </row>
    <row r="12" spans="2:11" x14ac:dyDescent="0.25">
      <c r="B12" s="1"/>
      <c r="C12" s="1"/>
      <c r="D12" s="1"/>
      <c r="E12" s="1"/>
      <c r="F12" s="1"/>
      <c r="G12" s="1"/>
      <c r="H12" s="1"/>
      <c r="I12" s="1"/>
      <c r="J12" s="80">
        <f>AVERAGE(J4:J11)</f>
        <v>266.6875</v>
      </c>
      <c r="K12" t="s">
        <v>15</v>
      </c>
    </row>
    <row r="13" spans="2:11" x14ac:dyDescent="0.25">
      <c r="B13" s="1"/>
      <c r="C13" s="2"/>
      <c r="D13" s="1"/>
      <c r="E13" s="1"/>
      <c r="F13" s="1"/>
      <c r="G13" s="1"/>
      <c r="H13" s="1"/>
      <c r="K13" s="40"/>
    </row>
    <row r="14" spans="2:11" x14ac:dyDescent="0.25">
      <c r="B14" s="1"/>
      <c r="C14" s="1"/>
      <c r="D14" s="4" t="s">
        <v>23</v>
      </c>
      <c r="E14" s="4" t="s">
        <v>24</v>
      </c>
      <c r="F14" s="4" t="s">
        <v>30</v>
      </c>
      <c r="G14" s="4" t="s">
        <v>25</v>
      </c>
      <c r="H14" s="4" t="s">
        <v>26</v>
      </c>
      <c r="I14" s="4" t="s">
        <v>27</v>
      </c>
    </row>
    <row r="15" spans="2:11" x14ac:dyDescent="0.25">
      <c r="B15" s="2" t="s">
        <v>5</v>
      </c>
      <c r="C15" s="8" t="s">
        <v>3</v>
      </c>
      <c r="D15" s="30">
        <f>(J4+J6+J8+J10)/4</f>
        <v>225.875</v>
      </c>
      <c r="E15" s="30">
        <f>(J4+J5+J8+J9)/4</f>
        <v>218.25</v>
      </c>
      <c r="F15" s="30">
        <f>(J4+J5+J6+J7)/4</f>
        <v>232.25</v>
      </c>
      <c r="G15" s="30">
        <f>(J5+J6+J9+J10)/4</f>
        <v>257.875</v>
      </c>
      <c r="H15" s="30">
        <f>(J5+J7+J8+J10)/4</f>
        <v>260.625</v>
      </c>
      <c r="I15" s="30">
        <f>(J6+J7+J8+J9)/4</f>
        <v>260.25</v>
      </c>
    </row>
    <row r="16" spans="2:11" x14ac:dyDescent="0.25">
      <c r="B16" s="2" t="s">
        <v>5</v>
      </c>
      <c r="C16" s="9" t="s">
        <v>4</v>
      </c>
      <c r="D16" s="31">
        <f>(J5+J7+J9+J11)/4</f>
        <v>307.5</v>
      </c>
      <c r="E16" s="31">
        <f>(J6+J7+J10+J11)/4</f>
        <v>315.125</v>
      </c>
      <c r="F16" s="31">
        <f>(J8+J9+J10+J11)/4</f>
        <v>301.125</v>
      </c>
      <c r="G16" s="31">
        <f>(J4+J7+J8+J11)/4</f>
        <v>275.5</v>
      </c>
      <c r="H16" s="31">
        <f>(J4+J6+J9+J11)/4</f>
        <v>272.75</v>
      </c>
      <c r="I16" s="31">
        <f>(J4+J5+J10+J11)/4</f>
        <v>273.125</v>
      </c>
    </row>
    <row r="17" spans="2:11" x14ac:dyDescent="0.25">
      <c r="B17" s="2" t="s">
        <v>73</v>
      </c>
      <c r="C17" s="108" t="s">
        <v>17</v>
      </c>
      <c r="D17" s="67">
        <f>D16-D15</f>
        <v>81.625</v>
      </c>
      <c r="E17" s="67">
        <f t="shared" ref="E17:I17" si="0">E16-E15</f>
        <v>96.875</v>
      </c>
      <c r="F17" s="67">
        <f t="shared" si="0"/>
        <v>68.875</v>
      </c>
      <c r="G17" s="67">
        <f t="shared" si="0"/>
        <v>17.625</v>
      </c>
      <c r="H17" s="67">
        <f t="shared" si="0"/>
        <v>12.125</v>
      </c>
      <c r="I17" s="67">
        <f t="shared" si="0"/>
        <v>12.875</v>
      </c>
      <c r="J17" s="6"/>
      <c r="K17" s="6"/>
    </row>
    <row r="18" spans="2:11" x14ac:dyDescent="0.25">
      <c r="B18" s="65" t="s">
        <v>172</v>
      </c>
      <c r="C18" s="70" t="s">
        <v>74</v>
      </c>
      <c r="D18" s="66">
        <f t="shared" ref="D18:I18" si="1">D17/2</f>
        <v>40.8125</v>
      </c>
      <c r="E18" s="66">
        <f t="shared" si="1"/>
        <v>48.4375</v>
      </c>
      <c r="F18" s="66">
        <f t="shared" si="1"/>
        <v>34.4375</v>
      </c>
      <c r="G18" s="66">
        <f t="shared" si="1"/>
        <v>8.8125</v>
      </c>
      <c r="H18" s="66">
        <f t="shared" si="1"/>
        <v>6.0625</v>
      </c>
      <c r="I18" s="66">
        <f t="shared" si="1"/>
        <v>6.4375</v>
      </c>
      <c r="J18" s="6"/>
    </row>
  </sheetData>
  <pageMargins left="0.7" right="0.7" top="0.75" bottom="0.75" header="0.3" footer="0.3"/>
  <pageSetup paperSize="9" scale="74" fitToHeight="0" orientation="landscape" r:id="rId1"/>
  <headerFooter>
    <oddFooter xml:space="preserve">&amp;Lpage 8 of 9&amp;R&amp;"-,Italic"&amp;K0070C0www.LeanIreland.ie, info@LeanIreland.ie, +353 91 870708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84D95-CF7D-473C-A63F-20F5CE8D77B5}">
  <sheetPr>
    <pageSetUpPr fitToPage="1"/>
  </sheetPr>
  <dimension ref="B1:V36"/>
  <sheetViews>
    <sheetView topLeftCell="A3" zoomScale="110" zoomScaleNormal="110" workbookViewId="0">
      <selection activeCell="B16" sqref="B16"/>
    </sheetView>
  </sheetViews>
  <sheetFormatPr defaultRowHeight="15" x14ac:dyDescent="0.25"/>
  <cols>
    <col min="1" max="1" width="3.42578125" customWidth="1"/>
  </cols>
  <sheetData>
    <row r="1" spans="2:22" x14ac:dyDescent="0.25">
      <c r="B1" s="2" t="s">
        <v>102</v>
      </c>
    </row>
    <row r="2" spans="2:22" x14ac:dyDescent="0.25">
      <c r="B2" s="2"/>
      <c r="M2" s="2"/>
      <c r="N2" s="2"/>
      <c r="O2" s="2"/>
      <c r="P2" s="2"/>
      <c r="Q2" s="2"/>
      <c r="R2" s="2"/>
    </row>
    <row r="3" spans="2:22" ht="59.25" customHeight="1" thickBot="1" x14ac:dyDescent="0.3">
      <c r="B3" s="11"/>
      <c r="C3" s="11"/>
      <c r="D3" s="4" t="s">
        <v>40</v>
      </c>
      <c r="E3" s="4" t="s">
        <v>41</v>
      </c>
      <c r="F3" s="4" t="s">
        <v>42</v>
      </c>
      <c r="G3" s="21" t="s">
        <v>25</v>
      </c>
      <c r="H3" s="21" t="s">
        <v>26</v>
      </c>
      <c r="I3" s="21" t="s">
        <v>27</v>
      </c>
      <c r="J3" s="47" t="s">
        <v>11</v>
      </c>
      <c r="L3" s="41" t="s">
        <v>49</v>
      </c>
      <c r="M3" s="63" t="s">
        <v>23</v>
      </c>
      <c r="N3" s="63" t="s">
        <v>24</v>
      </c>
      <c r="O3" s="63" t="s">
        <v>30</v>
      </c>
      <c r="P3" s="21" t="s">
        <v>25</v>
      </c>
      <c r="Q3" s="21" t="s">
        <v>26</v>
      </c>
      <c r="R3" s="21" t="s">
        <v>27</v>
      </c>
    </row>
    <row r="4" spans="2:22" ht="18" customHeight="1" x14ac:dyDescent="0.35">
      <c r="B4" s="1"/>
      <c r="C4" s="1"/>
      <c r="D4" s="12">
        <v>150</v>
      </c>
      <c r="E4" s="12">
        <v>220</v>
      </c>
      <c r="F4" s="12">
        <v>130</v>
      </c>
      <c r="G4" s="28" t="s">
        <v>4</v>
      </c>
      <c r="H4" s="28" t="s">
        <v>4</v>
      </c>
      <c r="I4" s="28" t="s">
        <v>4</v>
      </c>
      <c r="J4" s="48">
        <v>163</v>
      </c>
      <c r="L4" s="23">
        <v>1</v>
      </c>
      <c r="M4" s="87" t="s">
        <v>3</v>
      </c>
      <c r="N4" s="88" t="s">
        <v>3</v>
      </c>
      <c r="O4" s="89" t="s">
        <v>3</v>
      </c>
      <c r="P4" s="90" t="s">
        <v>4</v>
      </c>
      <c r="Q4" s="91" t="s">
        <v>4</v>
      </c>
      <c r="R4" s="91" t="s">
        <v>4</v>
      </c>
    </row>
    <row r="5" spans="2:22" ht="18" customHeight="1" x14ac:dyDescent="0.35">
      <c r="B5" s="1"/>
      <c r="C5" s="1"/>
      <c r="D5" s="13">
        <v>180</v>
      </c>
      <c r="E5" s="12">
        <v>220</v>
      </c>
      <c r="F5" s="12">
        <v>130</v>
      </c>
      <c r="G5" s="29" t="s">
        <v>3</v>
      </c>
      <c r="H5" s="29" t="s">
        <v>3</v>
      </c>
      <c r="I5" s="28" t="s">
        <v>4</v>
      </c>
      <c r="J5" s="48">
        <v>217.5</v>
      </c>
      <c r="L5" s="23">
        <f>L4+1</f>
        <v>2</v>
      </c>
      <c r="M5" s="92" t="s">
        <v>4</v>
      </c>
      <c r="N5" s="56" t="s">
        <v>3</v>
      </c>
      <c r="O5" s="93" t="s">
        <v>3</v>
      </c>
      <c r="P5" s="53" t="s">
        <v>3</v>
      </c>
      <c r="Q5" s="54" t="s">
        <v>3</v>
      </c>
      <c r="R5" s="54" t="s">
        <v>4</v>
      </c>
    </row>
    <row r="6" spans="2:22" ht="18" customHeight="1" x14ac:dyDescent="0.35">
      <c r="B6" s="1"/>
      <c r="C6" s="1"/>
      <c r="D6" s="12">
        <v>150</v>
      </c>
      <c r="E6" s="13">
        <v>290</v>
      </c>
      <c r="F6" s="12">
        <v>130</v>
      </c>
      <c r="G6" s="29" t="s">
        <v>3</v>
      </c>
      <c r="H6" s="28" t="s">
        <v>4</v>
      </c>
      <c r="I6" s="29" t="s">
        <v>3</v>
      </c>
      <c r="J6" s="48">
        <v>232</v>
      </c>
      <c r="L6" s="23">
        <f t="shared" ref="L6:L11" si="0">L5+1</f>
        <v>3</v>
      </c>
      <c r="M6" s="92" t="s">
        <v>3</v>
      </c>
      <c r="N6" s="56" t="s">
        <v>4</v>
      </c>
      <c r="O6" s="93" t="s">
        <v>3</v>
      </c>
      <c r="P6" s="53" t="s">
        <v>3</v>
      </c>
      <c r="Q6" s="54" t="s">
        <v>4</v>
      </c>
      <c r="R6" s="54" t="s">
        <v>3</v>
      </c>
    </row>
    <row r="7" spans="2:22" ht="18" customHeight="1" x14ac:dyDescent="0.35">
      <c r="B7" s="1"/>
      <c r="C7" s="1"/>
      <c r="D7" s="13">
        <v>180</v>
      </c>
      <c r="E7" s="13">
        <v>290</v>
      </c>
      <c r="F7" s="12">
        <v>130</v>
      </c>
      <c r="G7" s="28" t="s">
        <v>4</v>
      </c>
      <c r="H7" s="29" t="s">
        <v>3</v>
      </c>
      <c r="I7" s="29" t="s">
        <v>3</v>
      </c>
      <c r="J7" s="48">
        <v>316.5</v>
      </c>
      <c r="L7" s="23">
        <f t="shared" si="0"/>
        <v>4</v>
      </c>
      <c r="M7" s="92" t="s">
        <v>4</v>
      </c>
      <c r="N7" s="56" t="s">
        <v>4</v>
      </c>
      <c r="O7" s="93" t="s">
        <v>3</v>
      </c>
      <c r="P7" s="53" t="s">
        <v>4</v>
      </c>
      <c r="Q7" s="54" t="s">
        <v>3</v>
      </c>
      <c r="R7" s="54" t="s">
        <v>3</v>
      </c>
    </row>
    <row r="8" spans="2:22" ht="18" customHeight="1" x14ac:dyDescent="0.35">
      <c r="B8" s="1"/>
      <c r="C8" s="1"/>
      <c r="D8" s="12">
        <v>150</v>
      </c>
      <c r="E8" s="12">
        <v>220</v>
      </c>
      <c r="F8" s="13">
        <v>190</v>
      </c>
      <c r="G8" s="28" t="s">
        <v>4</v>
      </c>
      <c r="H8" s="29" t="s">
        <v>3</v>
      </c>
      <c r="I8" s="29" t="s">
        <v>3</v>
      </c>
      <c r="J8" s="48">
        <v>209.5</v>
      </c>
      <c r="L8" s="23">
        <f t="shared" si="0"/>
        <v>5</v>
      </c>
      <c r="M8" s="92" t="s">
        <v>3</v>
      </c>
      <c r="N8" s="56" t="s">
        <v>3</v>
      </c>
      <c r="O8" s="93" t="s">
        <v>4</v>
      </c>
      <c r="P8" s="55" t="s">
        <v>4</v>
      </c>
      <c r="Q8" s="56" t="s">
        <v>3</v>
      </c>
      <c r="R8" s="56" t="s">
        <v>3</v>
      </c>
    </row>
    <row r="9" spans="2:22" ht="18" customHeight="1" x14ac:dyDescent="0.35">
      <c r="B9" s="1"/>
      <c r="C9" s="1"/>
      <c r="D9" s="13">
        <v>180</v>
      </c>
      <c r="E9" s="12">
        <v>220</v>
      </c>
      <c r="F9" s="13">
        <v>190</v>
      </c>
      <c r="G9" s="29" t="s">
        <v>3</v>
      </c>
      <c r="H9" s="28" t="s">
        <v>4</v>
      </c>
      <c r="I9" s="29" t="s">
        <v>3</v>
      </c>
      <c r="J9" s="48">
        <v>283</v>
      </c>
      <c r="L9" s="23">
        <f t="shared" si="0"/>
        <v>6</v>
      </c>
      <c r="M9" s="92" t="s">
        <v>4</v>
      </c>
      <c r="N9" s="56" t="s">
        <v>3</v>
      </c>
      <c r="O9" s="93" t="s">
        <v>4</v>
      </c>
      <c r="P9" s="55" t="s">
        <v>3</v>
      </c>
      <c r="Q9" s="56" t="s">
        <v>4</v>
      </c>
      <c r="R9" s="56" t="s">
        <v>3</v>
      </c>
    </row>
    <row r="10" spans="2:22" ht="18" customHeight="1" x14ac:dyDescent="0.35">
      <c r="B10" s="1"/>
      <c r="C10" s="1"/>
      <c r="D10" s="12">
        <v>150</v>
      </c>
      <c r="E10" s="13">
        <v>290</v>
      </c>
      <c r="F10" s="13">
        <v>190</v>
      </c>
      <c r="G10" s="29" t="s">
        <v>3</v>
      </c>
      <c r="H10" s="29" t="s">
        <v>3</v>
      </c>
      <c r="I10" s="28" t="s">
        <v>4</v>
      </c>
      <c r="J10" s="48">
        <v>299</v>
      </c>
      <c r="L10" s="23">
        <f t="shared" si="0"/>
        <v>7</v>
      </c>
      <c r="M10" s="92" t="s">
        <v>3</v>
      </c>
      <c r="N10" s="56" t="s">
        <v>4</v>
      </c>
      <c r="O10" s="93" t="s">
        <v>4</v>
      </c>
      <c r="P10" s="55" t="s">
        <v>3</v>
      </c>
      <c r="Q10" s="56" t="s">
        <v>3</v>
      </c>
      <c r="R10" s="56" t="s">
        <v>4</v>
      </c>
      <c r="U10" s="149" t="s">
        <v>184</v>
      </c>
      <c r="V10" s="150" t="s">
        <v>185</v>
      </c>
    </row>
    <row r="11" spans="2:22" ht="18" customHeight="1" thickBot="1" x14ac:dyDescent="0.4">
      <c r="B11" s="1"/>
      <c r="C11" s="1"/>
      <c r="D11" s="13">
        <v>180</v>
      </c>
      <c r="E11" s="13">
        <v>290</v>
      </c>
      <c r="F11" s="13">
        <v>190</v>
      </c>
      <c r="G11" s="28" t="s">
        <v>4</v>
      </c>
      <c r="H11" s="28" t="s">
        <v>4</v>
      </c>
      <c r="I11" s="28" t="s">
        <v>4</v>
      </c>
      <c r="J11" s="48">
        <v>413</v>
      </c>
      <c r="L11" s="23">
        <f t="shared" si="0"/>
        <v>8</v>
      </c>
      <c r="M11" s="94" t="s">
        <v>4</v>
      </c>
      <c r="N11" s="95" t="s">
        <v>4</v>
      </c>
      <c r="O11" s="96" t="s">
        <v>4</v>
      </c>
      <c r="P11" s="53" t="s">
        <v>4</v>
      </c>
      <c r="Q11" s="54" t="s">
        <v>4</v>
      </c>
      <c r="R11" s="54" t="s">
        <v>4</v>
      </c>
      <c r="U11" s="150" t="s">
        <v>186</v>
      </c>
      <c r="V11" s="150" t="s">
        <v>185</v>
      </c>
    </row>
    <row r="12" spans="2:22" ht="21" x14ac:dyDescent="0.25">
      <c r="B12" s="1"/>
      <c r="C12" s="1"/>
      <c r="D12" s="1"/>
      <c r="E12" s="1"/>
      <c r="F12" s="1"/>
      <c r="G12" s="1"/>
      <c r="H12" s="1"/>
      <c r="I12" s="1"/>
      <c r="J12" s="80">
        <f>AVERAGE(J4:J11)</f>
        <v>266.6875</v>
      </c>
      <c r="K12" t="s">
        <v>15</v>
      </c>
      <c r="L12" s="40"/>
      <c r="U12" s="150" t="s">
        <v>187</v>
      </c>
      <c r="V12" s="150" t="s">
        <v>188</v>
      </c>
    </row>
    <row r="13" spans="2:22" ht="21" x14ac:dyDescent="0.25">
      <c r="B13" s="1"/>
      <c r="C13" s="2"/>
      <c r="D13" s="1"/>
      <c r="E13" s="1"/>
      <c r="F13" s="1"/>
      <c r="G13" s="1"/>
      <c r="H13" s="1"/>
      <c r="U13" s="150" t="s">
        <v>189</v>
      </c>
      <c r="V13" s="150" t="s">
        <v>188</v>
      </c>
    </row>
    <row r="14" spans="2:22" ht="45" x14ac:dyDescent="0.25">
      <c r="B14" s="1"/>
      <c r="C14" s="1"/>
      <c r="D14" s="4" t="s">
        <v>0</v>
      </c>
      <c r="E14" s="4" t="s">
        <v>1</v>
      </c>
      <c r="F14" s="4" t="s">
        <v>22</v>
      </c>
      <c r="G14" s="200" t="s">
        <v>29</v>
      </c>
      <c r="H14" s="200"/>
      <c r="I14" s="200"/>
    </row>
    <row r="15" spans="2:22" x14ac:dyDescent="0.25">
      <c r="B15" s="1"/>
      <c r="C15" s="1"/>
      <c r="D15" s="4" t="s">
        <v>23</v>
      </c>
      <c r="E15" s="4" t="s">
        <v>24</v>
      </c>
      <c r="F15" s="4" t="s">
        <v>30</v>
      </c>
      <c r="G15" s="4" t="s">
        <v>25</v>
      </c>
      <c r="H15" s="4" t="s">
        <v>26</v>
      </c>
      <c r="I15" s="4" t="s">
        <v>27</v>
      </c>
    </row>
    <row r="16" spans="2:22" x14ac:dyDescent="0.25">
      <c r="B16" s="2" t="s">
        <v>5</v>
      </c>
      <c r="C16" s="8" t="s">
        <v>3</v>
      </c>
      <c r="D16" s="160">
        <f>(J4+J6+J8+J10)/4</f>
        <v>225.875</v>
      </c>
      <c r="E16" s="160">
        <f>(J4+J5+J8+J9)/4</f>
        <v>218.25</v>
      </c>
      <c r="F16" s="160">
        <f>(J4+J5+J6+J7)/4</f>
        <v>232.25</v>
      </c>
      <c r="G16" s="160">
        <f>(J5+J6+J9+J10)/4</f>
        <v>257.875</v>
      </c>
      <c r="H16" s="160">
        <f>(J5+J7+J8+J10)/4</f>
        <v>260.625</v>
      </c>
      <c r="I16" s="160">
        <f>(J6+J7+J8+J9)/4</f>
        <v>260.25</v>
      </c>
      <c r="J16" t="s">
        <v>170</v>
      </c>
    </row>
    <row r="17" spans="2:19" x14ac:dyDescent="0.25">
      <c r="B17" s="2" t="s">
        <v>5</v>
      </c>
      <c r="C17" s="9" t="s">
        <v>4</v>
      </c>
      <c r="D17" s="31">
        <f>(J5+J7+J9+J11)/4</f>
        <v>307.5</v>
      </c>
      <c r="E17" s="31">
        <f>(J6+J7+J10+J11)/4</f>
        <v>315.125</v>
      </c>
      <c r="F17" s="31">
        <f>(J8+J9+J10+J11)/4</f>
        <v>301.125</v>
      </c>
      <c r="G17" s="31">
        <f>(J4+J7+J8+J11)/4</f>
        <v>275.5</v>
      </c>
      <c r="H17" s="31">
        <f>(J4+J6+J9+J11)/4</f>
        <v>272.75</v>
      </c>
      <c r="I17" s="31">
        <f>(J4+J5+J10+J11)/4</f>
        <v>273.125</v>
      </c>
      <c r="J17" t="s">
        <v>170</v>
      </c>
    </row>
    <row r="18" spans="2:19" x14ac:dyDescent="0.25">
      <c r="B18" t="s">
        <v>73</v>
      </c>
      <c r="C18" t="s">
        <v>17</v>
      </c>
      <c r="D18" s="26">
        <f>D17-D16</f>
        <v>81.625</v>
      </c>
      <c r="E18" s="26">
        <f t="shared" ref="E18:I18" si="1">E17-E16</f>
        <v>96.875</v>
      </c>
      <c r="F18" s="26">
        <f t="shared" si="1"/>
        <v>68.875</v>
      </c>
      <c r="G18" s="26">
        <f t="shared" si="1"/>
        <v>17.625</v>
      </c>
      <c r="H18" s="26">
        <f t="shared" si="1"/>
        <v>12.125</v>
      </c>
      <c r="I18" s="26">
        <f t="shared" si="1"/>
        <v>12.875</v>
      </c>
    </row>
    <row r="19" spans="2:19" x14ac:dyDescent="0.25">
      <c r="B19" t="s">
        <v>104</v>
      </c>
      <c r="C19" t="s">
        <v>18</v>
      </c>
      <c r="D19" s="145">
        <f>D18/2</f>
        <v>40.8125</v>
      </c>
      <c r="E19" s="145">
        <f t="shared" ref="E19:I19" si="2">E18/2</f>
        <v>48.4375</v>
      </c>
      <c r="F19" s="145">
        <f t="shared" si="2"/>
        <v>34.4375</v>
      </c>
      <c r="G19" s="145">
        <f t="shared" si="2"/>
        <v>8.8125</v>
      </c>
      <c r="H19" s="145">
        <f t="shared" si="2"/>
        <v>6.0625</v>
      </c>
      <c r="I19" s="145">
        <f t="shared" si="2"/>
        <v>6.4375</v>
      </c>
    </row>
    <row r="21" spans="2:19" x14ac:dyDescent="0.25">
      <c r="S21" s="27"/>
    </row>
    <row r="22" spans="2:19" x14ac:dyDescent="0.25">
      <c r="D22" s="1" t="str">
        <f>K12</f>
        <v>Grand mean</v>
      </c>
      <c r="E22" s="1"/>
      <c r="F22" s="1"/>
      <c r="G22" s="1"/>
    </row>
    <row r="23" spans="2:19" x14ac:dyDescent="0.25">
      <c r="C23" s="7" t="s">
        <v>20</v>
      </c>
      <c r="D23" s="185">
        <f>J12</f>
        <v>266.6875</v>
      </c>
      <c r="E23" s="7" t="s">
        <v>4</v>
      </c>
      <c r="F23" s="147">
        <f>D19</f>
        <v>40.8125</v>
      </c>
      <c r="G23" s="33" t="s">
        <v>31</v>
      </c>
      <c r="H23" s="148">
        <f>E19</f>
        <v>48.4375</v>
      </c>
      <c r="I23" s="34" t="s">
        <v>32</v>
      </c>
      <c r="J23" s="148">
        <f>F19</f>
        <v>34.4375</v>
      </c>
      <c r="K23" s="33" t="s">
        <v>35</v>
      </c>
      <c r="L23" s="147">
        <f>G19</f>
        <v>8.8125</v>
      </c>
      <c r="M23" s="33" t="s">
        <v>33</v>
      </c>
      <c r="N23" s="145">
        <f>H19</f>
        <v>6.0625</v>
      </c>
      <c r="O23" s="5" t="s">
        <v>34</v>
      </c>
      <c r="P23" s="145">
        <f>I19</f>
        <v>6.4375</v>
      </c>
      <c r="Q23" s="5" t="s">
        <v>160</v>
      </c>
      <c r="R23" s="26"/>
    </row>
    <row r="24" spans="2:19" x14ac:dyDescent="0.25">
      <c r="F24" s="1"/>
      <c r="G24" s="1"/>
      <c r="H24" s="1"/>
    </row>
    <row r="25" spans="2:19" x14ac:dyDescent="0.25">
      <c r="B25" s="19" t="s">
        <v>70</v>
      </c>
      <c r="C25" t="s">
        <v>162</v>
      </c>
      <c r="D25" s="19"/>
      <c r="F25" s="1"/>
      <c r="G25" s="1"/>
      <c r="H25" s="1"/>
    </row>
    <row r="26" spans="2:19" ht="29.25" customHeight="1" x14ac:dyDescent="0.25">
      <c r="B26" s="64" t="s">
        <v>105</v>
      </c>
      <c r="D26" s="1"/>
      <c r="E26" s="1"/>
      <c r="F26" s="1"/>
      <c r="G26" s="1"/>
    </row>
    <row r="27" spans="2:19" x14ac:dyDescent="0.25">
      <c r="D27" s="1"/>
      <c r="E27" s="1"/>
      <c r="F27" s="1"/>
      <c r="G27" s="1"/>
    </row>
    <row r="28" spans="2:19" x14ac:dyDescent="0.25">
      <c r="C28" s="23" t="s">
        <v>20</v>
      </c>
      <c r="D28" s="35">
        <f>J12</f>
        <v>266.6875</v>
      </c>
      <c r="E28" s="36" t="s">
        <v>4</v>
      </c>
      <c r="F28" s="35">
        <f>D19</f>
        <v>40.8125</v>
      </c>
      <c r="G28" s="38" t="s">
        <v>36</v>
      </c>
      <c r="H28" s="26">
        <f>E19</f>
        <v>48.4375</v>
      </c>
      <c r="I28" s="20" t="s">
        <v>36</v>
      </c>
      <c r="J28" s="26">
        <f>F19</f>
        <v>34.4375</v>
      </c>
      <c r="K28" s="20" t="s">
        <v>37</v>
      </c>
      <c r="L28" s="26">
        <f>G19</f>
        <v>8.8125</v>
      </c>
      <c r="M28" s="20" t="s">
        <v>38</v>
      </c>
      <c r="N28" s="26">
        <f>H19</f>
        <v>6.0625</v>
      </c>
      <c r="O28" s="20" t="s">
        <v>39</v>
      </c>
      <c r="P28" s="26">
        <f>I19</f>
        <v>6.4375</v>
      </c>
      <c r="Q28" s="6" t="s">
        <v>161</v>
      </c>
      <c r="R28" s="26"/>
      <c r="S28" s="1"/>
    </row>
    <row r="29" spans="2:19" x14ac:dyDescent="0.25">
      <c r="C29" s="39"/>
      <c r="D29" s="1"/>
      <c r="E29" s="1"/>
      <c r="F29" s="1"/>
      <c r="G29" s="1"/>
    </row>
    <row r="30" spans="2:19" x14ac:dyDescent="0.25">
      <c r="C30" s="6" t="s">
        <v>20</v>
      </c>
      <c r="D30" s="36">
        <v>267</v>
      </c>
      <c r="E30" s="37" t="s">
        <v>3</v>
      </c>
      <c r="F30" s="35">
        <f>D19</f>
        <v>40.8125</v>
      </c>
      <c r="G30" s="37" t="s">
        <v>3</v>
      </c>
      <c r="H30" s="26">
        <f>E19</f>
        <v>48.4375</v>
      </c>
      <c r="I30" s="6" t="s">
        <v>4</v>
      </c>
      <c r="J30" s="23">
        <v>34</v>
      </c>
      <c r="K30" s="6" t="s">
        <v>4</v>
      </c>
      <c r="L30" s="26">
        <f>G19</f>
        <v>8.8125</v>
      </c>
      <c r="M30" s="6" t="s">
        <v>3</v>
      </c>
      <c r="N30" s="26">
        <f>H19</f>
        <v>6.0625</v>
      </c>
      <c r="O30" s="6" t="s">
        <v>3</v>
      </c>
      <c r="P30" s="26">
        <f>I19</f>
        <v>6.4375</v>
      </c>
      <c r="Q30" s="6"/>
      <c r="R30" s="26"/>
      <c r="S30" s="1"/>
    </row>
    <row r="31" spans="2:19" x14ac:dyDescent="0.25">
      <c r="C31" s="23"/>
      <c r="D31" s="1"/>
      <c r="E31" s="1"/>
      <c r="F31" s="1"/>
      <c r="G31" s="1"/>
    </row>
    <row r="32" spans="2:19" x14ac:dyDescent="0.25">
      <c r="C32" s="6" t="s">
        <v>20</v>
      </c>
      <c r="D32" s="112">
        <f>D30-F30-H30+J30+L30-N30-P30+R30</f>
        <v>208.0625</v>
      </c>
      <c r="E32" s="20" t="s">
        <v>190</v>
      </c>
      <c r="F32" s="1"/>
      <c r="G32" s="1"/>
    </row>
    <row r="33" spans="2:7" x14ac:dyDescent="0.25">
      <c r="D33" s="1"/>
      <c r="E33" s="1"/>
      <c r="F33" s="1"/>
      <c r="G33" s="1"/>
    </row>
    <row r="34" spans="2:7" x14ac:dyDescent="0.25">
      <c r="G34" s="1"/>
    </row>
    <row r="36" spans="2:7" x14ac:dyDescent="0.25">
      <c r="B36" s="69" t="s">
        <v>103</v>
      </c>
    </row>
  </sheetData>
  <mergeCells count="1">
    <mergeCell ref="G14:I14"/>
  </mergeCells>
  <pageMargins left="0.7" right="0.7" top="0.75" bottom="0.75" header="0.3" footer="0.3"/>
  <pageSetup paperSize="9" scale="81" fitToWidth="0" orientation="landscape" r:id="rId1"/>
  <headerFooter>
    <oddFooter xml:space="preserve">&amp;Lpage 9 of 9&amp;R&amp;"-,Italic"&amp;K0070C0www.LeanIreland.ie, info@LeanIreland.ie, +353 91 870708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 - start here</vt:lpstr>
      <vt:lpstr>2 &amp; 3 way effects</vt:lpstr>
      <vt:lpstr>Leverage plot</vt:lpstr>
      <vt:lpstr>Interaction plot</vt:lpstr>
      <vt:lpstr>Degrees of Freedom</vt:lpstr>
      <vt:lpstr>ANOVA - release angle</vt:lpstr>
      <vt:lpstr>Parameter estimates</vt:lpstr>
      <vt:lpstr>Bar chart</vt:lpstr>
      <vt:lpstr>Prediction equation</vt:lpstr>
      <vt:lpstr>'2 &amp; 3 way effects'!Print_Area</vt:lpstr>
      <vt:lpstr>'ANOVA - release angle'!Print_Area</vt:lpstr>
      <vt:lpstr>'Bar chart'!Print_Area</vt:lpstr>
      <vt:lpstr>'Cover page - start here'!Print_Area</vt:lpstr>
      <vt:lpstr>'Degrees of Freedom'!Print_Area</vt:lpstr>
      <vt:lpstr>'Interaction plot'!Print_Area</vt:lpstr>
      <vt:lpstr>'Leverage plot'!Print_Area</vt:lpstr>
      <vt:lpstr>'Parameter estimates'!Print_Area</vt:lpstr>
      <vt:lpstr>'Prediction equation'!Print_Area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of Experiments DOE</dc:title>
  <dc:creator>Bernie@LeanIreland.ie</dc:creator>
  <cp:keywords>Lean Ireland DOE course</cp:keywords>
  <cp:lastModifiedBy>Bernie Rushe</cp:lastModifiedBy>
  <cp:lastPrinted>2024-02-08T13:45:10Z</cp:lastPrinted>
  <dcterms:created xsi:type="dcterms:W3CDTF">2020-09-11T19:40:09Z</dcterms:created>
  <dcterms:modified xsi:type="dcterms:W3CDTF">2024-02-08T13:58:59Z</dcterms:modified>
  <cp:category>Online lean six sigma courses</cp:category>
</cp:coreProperties>
</file>